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2"/>
  </bookViews>
  <sheets>
    <sheet name="Képletek" sheetId="1" r:id="rId1"/>
    <sheet name="Képletek megold" sheetId="2" r:id="rId2"/>
    <sheet name="Függvények" sheetId="3" r:id="rId3"/>
    <sheet name="Függvények megold" sheetId="4" r:id="rId4"/>
    <sheet name="Függvények2" sheetId="5" r:id="rId5"/>
    <sheet name="Függvények megold2" sheetId="6" r:id="rId6"/>
    <sheet name="Használt függvények" sheetId="7" r:id="rId7"/>
    <sheet name="Index függvény" sheetId="8" r:id="rId8"/>
  </sheets>
  <definedNames>
    <definedName name="_GoBack" localSheetId="6">'Használt függvények'!$A$72</definedName>
    <definedName name="BMarray_form" localSheetId="6">'Használt függvények'!$A$98</definedName>
    <definedName name="BMbacktotop" localSheetId="0">'Képletek'!$J$63</definedName>
    <definedName name="top" localSheetId="2">'Függvények'!$A$54</definedName>
  </definedNames>
  <calcPr fullCalcOnLoad="1"/>
</workbook>
</file>

<file path=xl/sharedStrings.xml><?xml version="1.0" encoding="utf-8"?>
<sst xmlns="http://schemas.openxmlformats.org/spreadsheetml/2006/main" count="1511" uniqueCount="568">
  <si>
    <t>Automatikus cella feltöltéssel töltse ki az oszlopok hiányzó adatait!</t>
  </si>
  <si>
    <t>egyéni listával</t>
  </si>
  <si>
    <t>számtani sorozattal</t>
  </si>
  <si>
    <t>mértani sorozattal</t>
  </si>
  <si>
    <t xml:space="preserve"> évekkel</t>
  </si>
  <si>
    <t xml:space="preserve"> hónapokkal</t>
  </si>
  <si>
    <t xml:space="preserve"> napokkal</t>
  </si>
  <si>
    <t xml:space="preserve"> formá-tummal</t>
  </si>
  <si>
    <t>hétfő</t>
  </si>
  <si>
    <t>máj</t>
  </si>
  <si>
    <t>kedd</t>
  </si>
  <si>
    <t>szerda</t>
  </si>
  <si>
    <t>csütörtök</t>
  </si>
  <si>
    <t>péntek</t>
  </si>
  <si>
    <t>szombat</t>
  </si>
  <si>
    <t>vasárnap</t>
  </si>
  <si>
    <t>jún</t>
  </si>
  <si>
    <t>júl</t>
  </si>
  <si>
    <t>aug</t>
  </si>
  <si>
    <t>szept</t>
  </si>
  <si>
    <t>okt</t>
  </si>
  <si>
    <t>nov</t>
  </si>
  <si>
    <t>dec</t>
  </si>
  <si>
    <t>jan</t>
  </si>
  <si>
    <t>febr</t>
  </si>
  <si>
    <t>márc</t>
  </si>
  <si>
    <t>ápr</t>
  </si>
  <si>
    <t>Megoldások</t>
  </si>
  <si>
    <t>Add össze az alábbi számokat soronként!</t>
  </si>
  <si>
    <t>Eredmény</t>
  </si>
  <si>
    <t>Vond ki az A oszlopból a B oszlopot!</t>
  </si>
  <si>
    <t>Szorozd össze az alábbi számokat soronként</t>
  </si>
  <si>
    <t>Oszd el az A oszlopot a B oszloppal!</t>
  </si>
  <si>
    <t>szorozd össze az A oszlopot a B oszloppal és vedd az egésznek a felét.</t>
  </si>
  <si>
    <t>Műveletek:</t>
  </si>
  <si>
    <t>Szorozd össze az A oszlopot a B oszloppal és vedd az egésznek a felét.</t>
  </si>
  <si>
    <t>Add össze a soroban lévő számokat!</t>
  </si>
  <si>
    <t>Számold ki az összbevételeket!</t>
  </si>
  <si>
    <t>Január</t>
  </si>
  <si>
    <t>Február</t>
  </si>
  <si>
    <t>Március</t>
  </si>
  <si>
    <t>Április</t>
  </si>
  <si>
    <t>Május</t>
  </si>
  <si>
    <t>június</t>
  </si>
  <si>
    <t>bevételek</t>
  </si>
  <si>
    <t>július</t>
  </si>
  <si>
    <t>augusztus</t>
  </si>
  <si>
    <t>szeptember</t>
  </si>
  <si>
    <t>október</t>
  </si>
  <si>
    <t>november</t>
  </si>
  <si>
    <t>december</t>
  </si>
  <si>
    <t>Mennyi az éves összbevétel?</t>
  </si>
  <si>
    <t>Szorozd össze!</t>
  </si>
  <si>
    <t>Nettó</t>
  </si>
  <si>
    <t>ÁFA szorzó</t>
  </si>
  <si>
    <t>Bruttó</t>
  </si>
  <si>
    <t>Termék1</t>
  </si>
  <si>
    <t>Termék2</t>
  </si>
  <si>
    <t>Termék3</t>
  </si>
  <si>
    <t>Termék4</t>
  </si>
  <si>
    <t>Termék5</t>
  </si>
  <si>
    <t>1. félév</t>
  </si>
  <si>
    <t>2. félév</t>
  </si>
  <si>
    <t>Számold ki a bruttó árakat!</t>
  </si>
  <si>
    <t>Képletek használata</t>
  </si>
  <si>
    <t>Számítások a programban</t>
  </si>
  <si>
    <t>pl. =C2+(D3*4)/2</t>
  </si>
  <si>
    <t>Az Excel programot arra fejlesztették ki, hogy számításokat készíthessünk benne.</t>
  </si>
  <si>
    <t>A számítások létrehozásának két formája létezik.</t>
  </si>
  <si>
    <r>
      <t xml:space="preserve">Használhatunk </t>
    </r>
    <r>
      <rPr>
        <b/>
        <i/>
        <sz val="12"/>
        <rFont val="Times New Roman"/>
        <family val="1"/>
      </rPr>
      <t>képletet és függvényeket</t>
    </r>
    <r>
      <rPr>
        <sz val="12"/>
        <rFont val="Times New Roman"/>
        <family val="1"/>
      </rPr>
      <t>.</t>
    </r>
  </si>
  <si>
    <t>A képleteket mi alkotjuk meg a matematikai tudásunk segítségével.</t>
  </si>
  <si>
    <t>A függvények beépített számoló elemek, amit felhasználhatunk a típusfeladatok megoldása során.</t>
  </si>
  <si>
    <t>Képletet nagyon sok számítási feladat során készíthetünk.</t>
  </si>
  <si>
    <t>Akkor kell használnunk, ha az adott feladathoz nincs beépített függvény, ami elvégezné az adott feladatot.</t>
  </si>
  <si>
    <t>Használatuk nagyon egyszerű.</t>
  </si>
  <si>
    <t>Lépjünk bele abba a cellába, ahol szeretnénk egy számítást elvégezni.</t>
  </si>
  <si>
    <t>Ezután a szerkesztőléc felületbe kattintva elkezdhetjük a képlet létrehozását.</t>
  </si>
  <si>
    <t>Gépeljünk be egy „=” jelet, és utána elkészíthetjük a kívánt képletet.</t>
  </si>
  <si>
    <t>Közben arra kell figyelni, hogy a matematikai szabályokat betartsuk, mert érvényesek a programban.</t>
  </si>
  <si>
    <t>A helyes zárójelezést használni kell, és a műveleti sorrend is a matematikában használttal azonos.</t>
  </si>
  <si>
    <t>Műveleti sorrendet tekintve az összeadás, és kivonás egy szinten szerepel és alacsonyabb művelet, mint a szorzás és osztás, ami szintén egy szinten szerepel.</t>
  </si>
  <si>
    <t>Ha két művelet azonos szintű, akkor a balról jobbra szabály érvényesül.</t>
  </si>
  <si>
    <t>A program sorrendben először a magasabb szintű műveleteket végzi el, majd az alacsonyabb szintűeket és közben balról jobbra dolgozik.</t>
  </si>
  <si>
    <t>A zárójelek elhelyezése segít a műveletek sorrendjének változtatásában.</t>
  </si>
  <si>
    <t>A képletekben használhatunk cellahivatkozásokat is.</t>
  </si>
  <si>
    <t>Ha a számítás során cellák tartalmával szeretnénk számolni, akkor hivatkozzunk a tartalomra, a cellára való hivatkozással.</t>
  </si>
  <si>
    <t>Adjuk meg a megfelelő oszlop és sor azonosítót, ami a megfelelő cellát azonosítja!</t>
  </si>
  <si>
    <t>Ez a képlet a D3-as cellában található értéket megszorozza néggyel,</t>
  </si>
  <si>
    <t>osztja az eredményt kettővel, és az így kapott eredményhez hozzáadja a C2-es cella értékét.</t>
  </si>
  <si>
    <t>A képletek használata a program szempontjából egyszerű.</t>
  </si>
  <si>
    <t>A nehézséget majd az okozhatja, hogy egy feladat matematikai hátterét kigondoljuk.</t>
  </si>
  <si>
    <t>A feladatokat meg kell érteni, és még a program használata előtt a matematikai megoldást meg kell oldani.</t>
  </si>
  <si>
    <t>Csak ezután használhatjuk a programot.</t>
  </si>
  <si>
    <t>Hivatkozások:</t>
  </si>
  <si>
    <t>=$A1 (vegyes hivatkozás, az A oszlop rögzített)</t>
  </si>
  <si>
    <t>=A$1 (vegyes hivatkozás, az első sor rögzített)</t>
  </si>
  <si>
    <t>=$A$1 (abszolút hivatkozás, azaz rögzített cella)</t>
  </si>
  <si>
    <t>Nagyker ár</t>
  </si>
  <si>
    <t>teljes ár</t>
  </si>
  <si>
    <t>Szállítási ktsg</t>
  </si>
  <si>
    <t>Összetett feladatok</t>
  </si>
  <si>
    <t>Számold ki az inflációval növelt árakat, majd add hozzájuk a szállítási költséget!</t>
  </si>
  <si>
    <t>Tegyél rájuk 40% árrést!</t>
  </si>
  <si>
    <t>inflációs növelés</t>
  </si>
  <si>
    <t>szállítás</t>
  </si>
  <si>
    <t>árrés szorzó</t>
  </si>
  <si>
    <t>beszállítási ár</t>
  </si>
  <si>
    <t>+infláció</t>
  </si>
  <si>
    <t>+szállítás</t>
  </si>
  <si>
    <t>+ árrés</t>
  </si>
  <si>
    <t>Termék6</t>
  </si>
  <si>
    <t>Termék7</t>
  </si>
  <si>
    <t>Termék8</t>
  </si>
  <si>
    <t>Add hozzá az árakhoz a szállítási költséget (D122)!</t>
  </si>
  <si>
    <t>Számold ki a bruttó árakat (D112) cella segítségével!</t>
  </si>
  <si>
    <t>Szorzótábla</t>
  </si>
  <si>
    <t>Rendszám</t>
  </si>
  <si>
    <t>Tipus</t>
  </si>
  <si>
    <t>Szín</t>
  </si>
  <si>
    <t>Gyárt.év.</t>
  </si>
  <si>
    <t>Érték</t>
  </si>
  <si>
    <t>BUU-234</t>
  </si>
  <si>
    <t>Mazda</t>
  </si>
  <si>
    <t>Lila</t>
  </si>
  <si>
    <t>AXW-453</t>
  </si>
  <si>
    <t>ABA-134</t>
  </si>
  <si>
    <t>Skoda</t>
  </si>
  <si>
    <t>Kék</t>
  </si>
  <si>
    <t>IIA-221</t>
  </si>
  <si>
    <t>KSJ-736</t>
  </si>
  <si>
    <t>Lada</t>
  </si>
  <si>
    <t>Piros</t>
  </si>
  <si>
    <t>CSE-555</t>
  </si>
  <si>
    <t>Zöld</t>
  </si>
  <si>
    <t>SAT-111</t>
  </si>
  <si>
    <t>VDS-888</t>
  </si>
  <si>
    <t>ABC-187</t>
  </si>
  <si>
    <t>QWR-629</t>
  </si>
  <si>
    <t>ABA-069</t>
  </si>
  <si>
    <t>BOR-002</t>
  </si>
  <si>
    <t>RTL-001</t>
  </si>
  <si>
    <t>VFG-756</t>
  </si>
  <si>
    <t>TNT-002</t>
  </si>
  <si>
    <t>Rendezzük lehetőségek szerint a táblázatot!</t>
  </si>
  <si>
    <t>Add össze az alábbi számokat!</t>
  </si>
  <si>
    <t>Add össze a következő számokat és az alább láthatóakat: 50, 60, 70,</t>
  </si>
  <si>
    <t>Függvények használata</t>
  </si>
  <si>
    <t>A függvények a programba épített számoló egységek.</t>
  </si>
  <si>
    <t>Minden függvény egy konkrét típusfeladat,</t>
  </si>
  <si>
    <t>egy típusszámítás elvégzésére alkalmas.</t>
  </si>
  <si>
    <t>Minden függvényt a nevével azonosíthatunk,</t>
  </si>
  <si>
    <t>és ez alapján kereshetjük meg, majd számolhatunk vele.</t>
  </si>
  <si>
    <t>A függvény neve után minden esetben zárójelben találjuk</t>
  </si>
  <si>
    <t>az úgynevezett argumentumait, amik azokat a cellákat, cellatartományokat</t>
  </si>
  <si>
    <t>tartalmazzák, amik a függvény működéséhez szükségesek.</t>
  </si>
  <si>
    <t>Az argumentumok minden függvény esetén testreszabottak, amit meg kell tanulni.</t>
  </si>
  <si>
    <t>Szerencsére a program lehetőséget biztosít egy kis „puskázásra”!</t>
  </si>
  <si>
    <t>Függvényvarázsló segítségével könnyen használhatjuk a</t>
  </si>
  <si>
    <t>számunkra nem ismert függvényeket is,</t>
  </si>
  <si>
    <t>mert minden függvényhez leírást biztosít a program,</t>
  </si>
  <si>
    <t>mely megmondja, hogy milyen feladat elvégzésére alkalmas az adott függvény.</t>
  </si>
  <si>
    <t xml:space="preserve">Összes </t>
  </si>
  <si>
    <t>szám összege:</t>
  </si>
  <si>
    <t>Összeg:</t>
  </si>
  <si>
    <t>SZUM</t>
  </si>
  <si>
    <t>Összeadja az argumentumlistájában található számokat.</t>
  </si>
  <si>
    <t>SZUM(szám1;szám2;...)</t>
  </si>
  <si>
    <t xml:space="preserve">A függvény összegzi az argumentumaként megadott számokat, </t>
  </si>
  <si>
    <t xml:space="preserve">logikai értékeket és szövegként megadott számokat is. </t>
  </si>
  <si>
    <t xml:space="preserve">Ha egy argumentum tömb vagy hivatkozás, akkor a függvény </t>
  </si>
  <si>
    <t xml:space="preserve">csak az ezekben szereplő számokat adja össze; </t>
  </si>
  <si>
    <t xml:space="preserve">az üres cellákat, logikai értékeket és a szöveges értékeket </t>
  </si>
  <si>
    <t xml:space="preserve">a függvény figyelmen kívül hagyja. </t>
  </si>
  <si>
    <t xml:space="preserve">Hibaüzenetet kap, ha argumentumként hibaértéket </t>
  </si>
  <si>
    <t>vagy számként nem értelmezhető szöveget ad meg.</t>
  </si>
  <si>
    <t>Képlet</t>
  </si>
  <si>
    <t>2 és 3 összege (5)</t>
  </si>
  <si>
    <t>Szám1, szám2...:     Legfeljebb 255 szám, amelyeket összegezni szeretne.</t>
  </si>
  <si>
    <t>=SZUM(3;2)</t>
  </si>
  <si>
    <t>Adatok</t>
  </si>
  <si>
    <t>=SZUM(A21:A23)</t>
  </si>
  <si>
    <t>=SZUM(A21:A23;15)</t>
  </si>
  <si>
    <t>=SZUM(A23;A24;2)</t>
  </si>
  <si>
    <t>A fenti oszlop első három számának összege (35)</t>
  </si>
  <si>
    <t>A fenti oszlop első három számának, valamint 15-nek az összege (50)</t>
  </si>
  <si>
    <t>A fenti oszlop utolsó két sorában szereplő értékek, valamint 2 összege. (37)</t>
  </si>
  <si>
    <t>Osztálypénztár</t>
  </si>
  <si>
    <t>Név</t>
  </si>
  <si>
    <t>Összes</t>
  </si>
  <si>
    <t>Hiányzik még</t>
  </si>
  <si>
    <t>Almási András</t>
  </si>
  <si>
    <t>Ádám Péter</t>
  </si>
  <si>
    <t>Nagy Gábor</t>
  </si>
  <si>
    <t>Kiss Éva</t>
  </si>
  <si>
    <t>Kovács Gergő</t>
  </si>
  <si>
    <t>Jakab Antal</t>
  </si>
  <si>
    <t>Tóth Dávid</t>
  </si>
  <si>
    <t>Fehér Ádám</t>
  </si>
  <si>
    <t>Gál József</t>
  </si>
  <si>
    <t>Árr István</t>
  </si>
  <si>
    <t>Radó Jenő</t>
  </si>
  <si>
    <t>Kósa Mátyás</t>
  </si>
  <si>
    <t>Erdei Géza</t>
  </si>
  <si>
    <t>Kabai Attila</t>
  </si>
  <si>
    <t>Hetesi Árpád</t>
  </si>
  <si>
    <t>Árvai József</t>
  </si>
  <si>
    <t>Tolvaj Renáta</t>
  </si>
  <si>
    <t>Fekete Róbert</t>
  </si>
  <si>
    <t>Összesen:</t>
  </si>
  <si>
    <t>Az argumentumai között szereplő legkisebb számot adja meg.</t>
  </si>
  <si>
    <t>(Például az A1:A20 tartomány esetében a következő képletet használhatjuk)</t>
  </si>
  <si>
    <t>Az argumentumai között szereplő legnagyobb számot adja meg.</t>
  </si>
  <si>
    <t>A DARAB2 függvénnyel egy tartomány nem üres celláinak száma kapható meg.</t>
  </si>
  <si>
    <t xml:space="preserve">A DARAB függvény számokat tartalmazó cellákat </t>
  </si>
  <si>
    <t xml:space="preserve">és az argumentumlistában szereplő számokat számlálja meg. </t>
  </si>
  <si>
    <t xml:space="preserve">A DARAB függvény az egy tartományban vagy </t>
  </si>
  <si>
    <t xml:space="preserve">egy számtömbben lévő tételek számának megállapítására használható. </t>
  </si>
  <si>
    <t xml:space="preserve">Argumentumainak átlagát (számtani közepét) számítja ki. </t>
  </si>
  <si>
    <t xml:space="preserve">Például ha az A1:A20 tartomány számokat tartalmaz, </t>
  </si>
  <si>
    <t>akkor az =ÁTLAG(A1:A20) képlet e számok átlagát adja eredményül.</t>
  </si>
  <si>
    <t>MIN függvény</t>
  </si>
  <si>
    <t>=MIN(A1:A20)</t>
  </si>
  <si>
    <t>MAX függvény</t>
  </si>
  <si>
    <t>=MAX(A1:A20)</t>
  </si>
  <si>
    <t>DARAB függvény</t>
  </si>
  <si>
    <t>=DARAB(A1:A20)</t>
  </si>
  <si>
    <t>DARAB2 függvény</t>
  </si>
  <si>
    <t>=DARAB2(A1:A20)</t>
  </si>
  <si>
    <t>ÁTLAG függvény</t>
  </si>
  <si>
    <t>=ÁTLAG(A1:A20)</t>
  </si>
  <si>
    <t>Kiadott segélyek</t>
  </si>
  <si>
    <t>január</t>
  </si>
  <si>
    <t>február</t>
  </si>
  <si>
    <t>március</t>
  </si>
  <si>
    <t>április</t>
  </si>
  <si>
    <t>május</t>
  </si>
  <si>
    <t>összesen</t>
  </si>
  <si>
    <t>Átlag</t>
  </si>
  <si>
    <t>Kun Béla</t>
  </si>
  <si>
    <t>Darab kifizetés</t>
  </si>
  <si>
    <t>legkisebb kifizetés</t>
  </si>
  <si>
    <t>Nagy Éva</t>
  </si>
  <si>
    <t>Roth Béla</t>
  </si>
  <si>
    <t>Deák Irma</t>
  </si>
  <si>
    <t>Mór Terka</t>
  </si>
  <si>
    <t>Kifiz.átlaga</t>
  </si>
  <si>
    <t>össz.kifizetés</t>
  </si>
  <si>
    <t>legnagy. kifizetés</t>
  </si>
  <si>
    <t>1.
feladat</t>
  </si>
  <si>
    <t>2.
feladat</t>
  </si>
  <si>
    <t>3.
feladat</t>
  </si>
  <si>
    <t>4.
feladat</t>
  </si>
  <si>
    <t>5.
Feladat</t>
  </si>
  <si>
    <t>Összesen</t>
  </si>
  <si>
    <t>%-os
telj.</t>
  </si>
  <si>
    <t>Elérhető</t>
  </si>
  <si>
    <t>Katalin</t>
  </si>
  <si>
    <t>Éva</t>
  </si>
  <si>
    <t>János</t>
  </si>
  <si>
    <t>Imre</t>
  </si>
  <si>
    <t>Ferenc</t>
  </si>
  <si>
    <t>László</t>
  </si>
  <si>
    <t>Márta</t>
  </si>
  <si>
    <t>Péter</t>
  </si>
  <si>
    <t>%-os telj.</t>
  </si>
  <si>
    <t>Dolgozat</t>
  </si>
  <si>
    <t>Legtöbb pont</t>
  </si>
  <si>
    <t>Lagkevesebb pont</t>
  </si>
  <si>
    <t>Kiadások</t>
  </si>
  <si>
    <t>Tétel</t>
  </si>
  <si>
    <t>Június</t>
  </si>
  <si>
    <t>Kolesz (Ft)</t>
  </si>
  <si>
    <t>Kaja/pia (Ft)</t>
  </si>
  <si>
    <t>Utazás (Ft)</t>
  </si>
  <si>
    <t>Mozi/disco (Ft)</t>
  </si>
  <si>
    <t>Tankönyv (Ft)</t>
  </si>
  <si>
    <t>Ajándék (Ft)</t>
  </si>
  <si>
    <t>Egyéb (Ft)</t>
  </si>
  <si>
    <t>Összesen (Ft):</t>
  </si>
  <si>
    <t>Legdrágább hónap:</t>
  </si>
  <si>
    <t>Legolcsóbb hónap:</t>
  </si>
  <si>
    <t>Legdrágább tétel:</t>
  </si>
  <si>
    <t>Legolcsóbb tétel:</t>
  </si>
  <si>
    <t>Összes kiadás (db)</t>
  </si>
  <si>
    <t>=A1 (relatív hivatkozás)</t>
  </si>
  <si>
    <t>A ##### hiba javítása</t>
  </si>
  <si>
    <t xml:space="preserve">Ez a hibaérték arra utal, hogy a cella nem elég széles, </t>
  </si>
  <si>
    <t xml:space="preserve">ezért nem jeleníthető meg benne az érték minden karaktere, </t>
  </si>
  <si>
    <t>esetleg a cella negatív dátum- vagy időértéket tartalmaz.</t>
  </si>
  <si>
    <t>Az #ÉRTÉK! hiba javítása</t>
  </si>
  <si>
    <t xml:space="preserve">Az Excel akkor jelenítheti meg az #ÉRTÉK! hibát, </t>
  </si>
  <si>
    <t xml:space="preserve">ha a képlet különböző adattípusokat tartalmazó cellákat foglal magában. </t>
  </si>
  <si>
    <t xml:space="preserve">Ha engedélyezve van a hibaellenőrzés, </t>
  </si>
  <si>
    <t xml:space="preserve">és az egérmutatót a hibajelölő fölé viszi, </t>
  </si>
  <si>
    <t xml:space="preserve">az elemleírás a „Nem megfelelő adattípusú a képletben használt érték” </t>
  </si>
  <si>
    <t xml:space="preserve">hibaüzenetet jeleníti meg. </t>
  </si>
  <si>
    <t>A hiba kijavításához általában elegendő a képlet kismértékű módosítása</t>
  </si>
  <si>
    <t>A #NÉV? hiba javítása</t>
  </si>
  <si>
    <t>Akkor kapjuk, ha a Microsoft Excel nem ismeri fel a képletben lévő szöveget.</t>
  </si>
  <si>
    <t xml:space="preserve">Kattintsunk a hibát tartalmazó cellára, majd a megjelenő gombra, </t>
  </si>
  <si>
    <t>végül, ha látható, a Hibajelölés elemre.</t>
  </si>
  <si>
    <t>Vizsgáljuk meg a lehetséges okokat és megoldásokat.</t>
  </si>
  <si>
    <t>Lehetséges okok és megoldások</t>
  </si>
  <si>
    <t>Nem létező név használata</t>
  </si>
  <si>
    <t>A név hibás beírása</t>
  </si>
  <si>
    <t>A függvénynév hibás beírása</t>
  </si>
  <si>
    <t>A képletben lévő szöveg nincs idézőjelek között</t>
  </si>
  <si>
    <t>A tartományhivatkozásban hiányzik a kettőspont (:)</t>
  </si>
  <si>
    <t>A #ZÉRÓOSZTÓ! hiba javítása</t>
  </si>
  <si>
    <t xml:space="preserve">Az Excel ezt a hibát jeleníti meg, ha egy számot nullával </t>
  </si>
  <si>
    <t>vagy értéket nem tartalmazó cellával szeretne osztani.</t>
  </si>
  <si>
    <t>A #HIÁNYZIK hiba javítása</t>
  </si>
  <si>
    <t xml:space="preserve">Ez a hiba azt jelzi, hogy a függvényben vagy </t>
  </si>
  <si>
    <t>képletben megadott valamelyik érték nem található.</t>
  </si>
  <si>
    <t>A #HIV! hiba javítása</t>
  </si>
  <si>
    <t xml:space="preserve">A hiba érvénytelen cellahivatkozást jelez. </t>
  </si>
  <si>
    <t xml:space="preserve">Ilyen eset, ha törölt egy más képletekben hivatkozott cellát, </t>
  </si>
  <si>
    <t xml:space="preserve">vagy cellákat illesztett be olyan cellák helyére, </t>
  </si>
  <si>
    <t>amelyekre képletek hivatkoztak.</t>
  </si>
  <si>
    <t>DARABTELI függvény</t>
  </si>
  <si>
    <t>HA függvény</t>
  </si>
  <si>
    <t>HA(logikai_vizsgálat; [érték_ha_igaz]; [érték_ha_hamis])</t>
  </si>
  <si>
    <t>HOL.VAN függvény</t>
  </si>
  <si>
    <t>képlet a 2 értéket adja vissza, mert a 25 a tartomány második eleme.</t>
  </si>
  <si>
    <t>HOL VAN(lookup_value, lookup_array, [match_type])</t>
  </si>
  <si>
    <t>FKERES függvény</t>
  </si>
  <si>
    <t>FKERES(keresési_érték, tábla, oszlop_szám, [tartományban_keres])</t>
  </si>
  <si>
    <t xml:space="preserve">A DARABTELI függvény egy cellatartomány </t>
  </si>
  <si>
    <t xml:space="preserve">egy megadott feltételnek megfelelő celláit számolja meg. </t>
  </si>
  <si>
    <t xml:space="preserve">Használhatja például arra, hogy az egy bizonyos betűvel kezdődő cellákat, </t>
  </si>
  <si>
    <t xml:space="preserve">vagy a megadott számnál kisebb vagy </t>
  </si>
  <si>
    <t xml:space="preserve">nagyobb számot tartalmazó cellákat számolja meg. </t>
  </si>
  <si>
    <t xml:space="preserve">Tegyük fel például, hogy munkalapjának A oszlopa feladatok listáját tartalmazza, </t>
  </si>
  <si>
    <t xml:space="preserve">a B oszlopban pedig azon személyek utóneve található, </t>
  </si>
  <si>
    <t xml:space="preserve">akiket megbíztak az egyes feladatokkal. </t>
  </si>
  <si>
    <t xml:space="preserve">A DARABTELI függvény használatával megszámolhatja azt, </t>
  </si>
  <si>
    <t xml:space="preserve">hogy hányszor fordul elő egy adott személy neve a B oszlopban, </t>
  </si>
  <si>
    <t>így megállapíthatja, hogy az illető hány feladatért felelős. Például:</t>
  </si>
  <si>
    <t xml:space="preserve">A HA függvény egy meghatározott értéket ad eredményül, </t>
  </si>
  <si>
    <t xml:space="preserve">ha egy megadott feltétel IGAZ értékű, és egy másik értéket, </t>
  </si>
  <si>
    <t xml:space="preserve">ha a feltétel HAMIS. A =HA(A1&gt;10,"10-nél nagyobb";"10 vagy kisebb") </t>
  </si>
  <si>
    <t xml:space="preserve">függvény például a „10-nél nagyobb” eredményt adja, </t>
  </si>
  <si>
    <t>ha A1 nagyobb 10-nél, és a „10 vagy kisebb” eredményt adja, ha A1 10-zel egyenlő, vagy annál kevesebb.</t>
  </si>
  <si>
    <t xml:space="preserve">A HOL.VAN függvény egy adott elemet keres egy cellatartományban, </t>
  </si>
  <si>
    <t xml:space="preserve">majd visszaadja az elem tartománybeli relatív pozícióját. </t>
  </si>
  <si>
    <t>Ha például az A1:A3 tartomány az 5, 25 és 38 értékeket tartalmazza, akkor a</t>
  </si>
  <si>
    <t xml:space="preserve">A HOL.VAN függvény abban különbözik a KERES függvénytől, </t>
  </si>
  <si>
    <t xml:space="preserve">hogy a megtalált elem helyét adja meg, és nem magát az elemet. </t>
  </si>
  <si>
    <t>A HOL.VAN függvénnyel például értéket adhat az INDEX függvény sor_száma argumentumának.</t>
  </si>
  <si>
    <t xml:space="preserve">Az FKERES függvénnyel egy cellatartomány első oszlopában kereshet, </t>
  </si>
  <si>
    <t xml:space="preserve">majd eredményül megkaphatja a találatnak megfelelő sorban lévő bármely cella értékét. </t>
  </si>
  <si>
    <t xml:space="preserve">Tegyük fel például, hogy az A2:C10 tartományban alkalmazottak listája található. </t>
  </si>
  <si>
    <t>Az alkalmazottak azonosítói a tartomány első oszlopában találhatók, ahogy az az alábbi ábrán látszik.</t>
  </si>
  <si>
    <t xml:space="preserve">Ha ismeri az alkalmazott azonosítóját, az FKERES függvénnyel </t>
  </si>
  <si>
    <t xml:space="preserve">megkaphatja az adott alkalmazott részlegét vagy nevét. </t>
  </si>
  <si>
    <t>A 38-as számú alkalmazott nevének megkereséséhez használhatja</t>
  </si>
  <si>
    <t xml:space="preserve"> az =FKERES(38;A2:C10;3;HAMIS) képletet. </t>
  </si>
  <si>
    <t xml:space="preserve">A képlet megkeresi a 38 értéket az A2:C10 tartomány első oszlopában, </t>
  </si>
  <si>
    <t xml:space="preserve">majd visszaadja a tartomány harmadik oszlopában, </t>
  </si>
  <si>
    <t>a keresési értékkel megegyező sorban szereplő értéket (Dobándi Barbara).</t>
  </si>
  <si>
    <t xml:space="preserve">Az FKERES névben az F a függőleges irányt jelöli. </t>
  </si>
  <si>
    <t xml:space="preserve">A VKERES helyett az FKERES függvényt kell használni, </t>
  </si>
  <si>
    <t>ha az összehasonlítási értékek egy oszlopban, a keresett adatoktól jobbra vagy balra helyezkednek el.</t>
  </si>
  <si>
    <t>Index függvény</t>
  </si>
  <si>
    <t>Argumentumai:</t>
  </si>
  <si>
    <t>Tömb: A cellatartomány, melyben az eredményt tartalmazó cella található.</t>
  </si>
  <si>
    <t xml:space="preserve">Függvény által megoldott feladat:Értéket, </t>
  </si>
  <si>
    <t xml:space="preserve">vagy hivatkozást ad vissza egy adott taromány bizonyos sorának és </t>
  </si>
  <si>
    <t>oszlopának metszéspontjában lévő cellából.</t>
  </si>
  <si>
    <t xml:space="preserve">Sor száma: Kijelöli a tömb, vagy hivatkozás azon sorát, </t>
  </si>
  <si>
    <t>amelyből az értéket vissza kell adni</t>
  </si>
  <si>
    <t xml:space="preserve">Oszlop szám: Kijelöli a tömb, vagy hivatkozás azon oszlopát, </t>
  </si>
  <si>
    <t xml:space="preserve">A Tömb felirat mellett megadhatjuk, </t>
  </si>
  <si>
    <t xml:space="preserve">hogy milyen cellatartományból szeretnénk eredményt kapni. </t>
  </si>
  <si>
    <t xml:space="preserve">A Sor szám, vagy Oszlop szám tartalmazza a sor, vagy oszlop számát, </t>
  </si>
  <si>
    <t xml:space="preserve">ahonnan az eredményt szeretnénk megkapni. </t>
  </si>
  <si>
    <t>Kenyérbolt</t>
  </si>
  <si>
    <t>Termék</t>
  </si>
  <si>
    <t>Rozskenyér</t>
  </si>
  <si>
    <t>Bajor kenyér</t>
  </si>
  <si>
    <t>Fehér kenyér</t>
  </si>
  <si>
    <t>Cipók</t>
  </si>
  <si>
    <t>Napi bevétel</t>
  </si>
  <si>
    <t>Hétfő</t>
  </si>
  <si>
    <t>Kedd</t>
  </si>
  <si>
    <t>Szerda</t>
  </si>
  <si>
    <t>Csütörtök</t>
  </si>
  <si>
    <t>Péntek</t>
  </si>
  <si>
    <t>Szombat</t>
  </si>
  <si>
    <t>Vasárnap</t>
  </si>
  <si>
    <t>Ft/db</t>
  </si>
  <si>
    <t>Összesen (db)</t>
  </si>
  <si>
    <t>Átlag (db)</t>
  </si>
  <si>
    <t>Összbevétel (Ft)</t>
  </si>
  <si>
    <t>Számítsd ki az alábbi számok átlagát soronként és oszloponként is!</t>
  </si>
  <si>
    <t>Az üres cellákkal NE számolj!</t>
  </si>
  <si>
    <t>Mekkora a legnyagobb szám az alábbi oszlopokban és sorokban:</t>
  </si>
  <si>
    <t>Mekkora a legkisebb szám az alábbi oszlopokban és sorokban:</t>
  </si>
  <si>
    <t>Hány darab van az alábbi színekből az A oszlopban?</t>
  </si>
  <si>
    <t>kék</t>
  </si>
  <si>
    <t>piros</t>
  </si>
  <si>
    <t>db</t>
  </si>
  <si>
    <t>sárga</t>
  </si>
  <si>
    <t>zöld</t>
  </si>
  <si>
    <t>fehér</t>
  </si>
  <si>
    <t>Hány darab olyan cella van az A oszlopban amelyikben szám van?</t>
  </si>
  <si>
    <t>krumpli</t>
  </si>
  <si>
    <t>Eredmény:</t>
  </si>
  <si>
    <t>párizsi</t>
  </si>
  <si>
    <t>Hány darab olyan cella van az A oszlopban amelyik NEM üres?</t>
  </si>
  <si>
    <t>Hány darab olyan cella van az A oszlopban amelyik üres?</t>
  </si>
  <si>
    <t>Répa</t>
  </si>
  <si>
    <t>Hány darab van az alábbi számokból az A oszlopban?</t>
  </si>
  <si>
    <t>(DARAB)</t>
  </si>
  <si>
    <t>(DARAB2)</t>
  </si>
  <si>
    <t>(DARABÜRES)</t>
  </si>
  <si>
    <t>(DARABTELI)</t>
  </si>
  <si>
    <t>így megállapíthatja, hogy az illető hány feladatért felelős.</t>
  </si>
  <si>
    <t>Darab</t>
  </si>
  <si>
    <t>Banán</t>
  </si>
  <si>
    <t>Narancs</t>
  </si>
  <si>
    <t>Alma</t>
  </si>
  <si>
    <t>Körte</t>
  </si>
  <si>
    <t>Hanyadik sorban van a 40-es szám?</t>
  </si>
  <si>
    <t>Keresett érték</t>
  </si>
  <si>
    <t>Eredmény (sor száma)</t>
  </si>
  <si>
    <t>Hanyadik sorban van a 26-os szám?</t>
  </si>
  <si>
    <t>(Vagy a hozzá legközelebb álló)</t>
  </si>
  <si>
    <t>=HOL.VAN(25;A1:A3;B960)</t>
  </si>
  <si>
    <t>Jegy</t>
  </si>
  <si>
    <t>Érdemjegy</t>
  </si>
  <si>
    <t>max.</t>
  </si>
  <si>
    <t>%</t>
  </si>
  <si>
    <t>jegy</t>
  </si>
  <si>
    <t>érdemjegy</t>
  </si>
  <si>
    <t>elégtelen</t>
  </si>
  <si>
    <t>elégséges</t>
  </si>
  <si>
    <t>közepes</t>
  </si>
  <si>
    <t>jó</t>
  </si>
  <si>
    <t>jeles</t>
  </si>
  <si>
    <t>Fkeres függvény</t>
  </si>
  <si>
    <t xml:space="preserve">A függvény működése: </t>
  </si>
  <si>
    <t xml:space="preserve">és amelyben a függvény eredménye is megtalálható a meghatározott oszlopban. </t>
  </si>
  <si>
    <t xml:space="preserve">Hamis esetén pontos érték megadása szükséges a keresési értékben, </t>
  </si>
  <si>
    <t xml:space="preserve">ha Igaz, vagy elhagyjuk, az első oszlopban lévő </t>
  </si>
  <si>
    <t>legjobb közelítést adja eredményül a függvény.</t>
  </si>
  <si>
    <t xml:space="preserve">A Keresési érték mellé a keresett értéket kell felvenni, </t>
  </si>
  <si>
    <t xml:space="preserve">amit a Tábla felirat melletti lécben kijelölt táblázat </t>
  </si>
  <si>
    <t xml:space="preserve">első oszlopában keres majd a függvény. </t>
  </si>
  <si>
    <t xml:space="preserve">Ha megtalálja, akkor megáll abban a sorban, </t>
  </si>
  <si>
    <t xml:space="preserve">ahol a keresett érték található.(alsó ábrán az 1.) </t>
  </si>
  <si>
    <t xml:space="preserve">Az Oszlop szám annak az oszlopnak a számát jelenti, </t>
  </si>
  <si>
    <t xml:space="preserve">amelyből az eredményt szeretnénk megkapni. </t>
  </si>
  <si>
    <t xml:space="preserve">A Tartományban keres rész mellé két értéket írhatunk be. </t>
  </si>
  <si>
    <t>Ha pontos értéket keresünk, akkor a hamis szót gépeljük be,</t>
  </si>
  <si>
    <t xml:space="preserve"> ha közelítő értéket szeretnénk megkapni, </t>
  </si>
  <si>
    <t xml:space="preserve">akkor az igaz szót, vagy hagyjuk üresen ezt az argumentumot. </t>
  </si>
  <si>
    <t xml:space="preserve">A példa alapján a kijelölt táblázat (B7:C11) első oszlopában keresi a 45 értéket. </t>
  </si>
  <si>
    <t xml:space="preserve">Megtalálja az első sorában a táblázatnak. </t>
  </si>
  <si>
    <t xml:space="preserve">Ezután ebben a sorban addig az oszlopig meg, amit megadtunk az oszlopszám mellett. </t>
  </si>
  <si>
    <t xml:space="preserve">Ez a második oszlop, így az eredmény Kiss Juli lesz, </t>
  </si>
  <si>
    <t xml:space="preserve">ami meg is jelenik a C4-es cellában, ahova a függvényt beírtuk. </t>
  </si>
  <si>
    <t xml:space="preserve">A függvény, ami az eredményt adta: =FKERES(45; B7:C11;2;hamis) </t>
  </si>
  <si>
    <t xml:space="preserve">Típuspélda, amire használhatjuk: </t>
  </si>
  <si>
    <t>Határozza meg annak a nevét, aki az osztályból a legtöbb pontot érte el a versenyen.</t>
  </si>
  <si>
    <t>Konkrét példa:</t>
  </si>
  <si>
    <t>A függvény, ami az eredményt adja: =FKERES(45; B7:C11;2;hamis)=Kiss Juli</t>
  </si>
  <si>
    <r>
      <t>Keresési érték:</t>
    </r>
    <r>
      <rPr>
        <sz val="11"/>
        <rFont val="Times New Roman"/>
        <family val="1"/>
      </rPr>
      <t xml:space="preserve"> Az első oszlopban keresendő érték.</t>
    </r>
  </si>
  <si>
    <r>
      <t>Tábla:</t>
    </r>
    <r>
      <rPr>
        <sz val="11"/>
        <rFont val="Times New Roman"/>
        <family val="1"/>
      </rPr>
      <t xml:space="preserve"> A tábla, aminek első oszlopában keressük a keresési értéket, </t>
    </r>
  </si>
  <si>
    <r>
      <t>Oszlop szám:</t>
    </r>
    <r>
      <rPr>
        <sz val="11"/>
        <rFont val="Times New Roman"/>
        <family val="1"/>
      </rPr>
      <t xml:space="preserve"> Azon oszlop száma, melyben a függvény eredménye található. </t>
    </r>
  </si>
  <si>
    <r>
      <t>Tartományban keres:</t>
    </r>
    <r>
      <rPr>
        <sz val="11"/>
        <rFont val="Times New Roman"/>
        <family val="1"/>
      </rPr>
      <t xml:space="preserve"> Egy logikai érték, mely HAMIS, vagy IGAZ értéket vehet fel. </t>
    </r>
  </si>
  <si>
    <t xml:space="preserve">Egy tábla bal szélső, vagyis első oszlopában megkeres egy értéket, </t>
  </si>
  <si>
    <t>Függvény által megoldott feladat:</t>
  </si>
  <si>
    <t>majd annak sora és a megadott oszlop metszéspontjában lévő értéket adja eredményül.</t>
  </si>
  <si>
    <t>Cipőméret</t>
  </si>
  <si>
    <t>Magasság</t>
  </si>
  <si>
    <t>Testsúly</t>
  </si>
  <si>
    <t>Kiss János</t>
  </si>
  <si>
    <t>Nagy Béla</t>
  </si>
  <si>
    <t>Tóth Jenő</t>
  </si>
  <si>
    <t>Kocsis Artúr</t>
  </si>
  <si>
    <t>Nagy Natália</t>
  </si>
  <si>
    <t>Kovács Pál</t>
  </si>
  <si>
    <t>Tóth Irma</t>
  </si>
  <si>
    <t>Kinek van a legnagyobb lába?</t>
  </si>
  <si>
    <t>A 42-es lábú ember hány kiló?</t>
  </si>
  <si>
    <t>A 45-ös lábú ember hány centi?</t>
  </si>
  <si>
    <t>Aki 203 cm magas, az hány kiló?</t>
  </si>
  <si>
    <t>Ha függvény</t>
  </si>
  <si>
    <t xml:space="preserve">Ellenőrzi a feltétel megfelelését, és </t>
  </si>
  <si>
    <t xml:space="preserve">ha a megadott feltétel IGAZ, az egyik értéket adja vissza, </t>
  </si>
  <si>
    <t>ha HAMIS, akkor a másikat.</t>
  </si>
  <si>
    <t>Logikai vizsgálat:</t>
  </si>
  <si>
    <t xml:space="preserve">Olyan érték, vagy kifejezés, amely kiértékeléskor IGAZ, </t>
  </si>
  <si>
    <t>vagy HAMIS értéket vesz fel.</t>
  </si>
  <si>
    <t xml:space="preserve">Érték, ha igaz: </t>
  </si>
  <si>
    <t>Ezt az értéket adja a függvény eredményül,</t>
  </si>
  <si>
    <t>ha a logikai vizsgálat eredménye IGAZ.</t>
  </si>
  <si>
    <t xml:space="preserve">Érték, ha hamis: </t>
  </si>
  <si>
    <t xml:space="preserve">Ezt az értéket adja a függvény eredményül, </t>
  </si>
  <si>
    <r>
      <t>ha a logikai vizsgálat eredménye HAMIS</t>
    </r>
    <r>
      <rPr>
        <sz val="12"/>
        <rFont val="Times New Roman"/>
        <family val="1"/>
      </rPr>
      <t>.</t>
    </r>
  </si>
  <si>
    <r>
      <t>A HA függvénynek</t>
    </r>
    <r>
      <rPr>
        <sz val="12"/>
        <rFont val="Times New Roman"/>
        <family val="1"/>
      </rPr>
      <t xml:space="preserve"> három paramétere van:</t>
    </r>
  </si>
  <si>
    <t xml:space="preserve">HA(feltétel; Igaz eset; Hamis eset). </t>
  </si>
  <si>
    <t>Ha valamelyik eset kimarad,</t>
  </si>
  <si>
    <t>akkor helyette a cellába a megfelelő logikai érték</t>
  </si>
  <si>
    <t>(IGAZ vagy HAMIS) kerül.</t>
  </si>
  <si>
    <t>Ha azt szeretnénk, hogy pl. a Hamis eset ne írjon a cellába semmit,</t>
  </si>
  <si>
    <t>két idézőjelet    ””   kell a paraméterbe írnunk.</t>
  </si>
  <si>
    <t>Az Igaz eset, ill. a Hamis eset  lehet természetesen képlet is.</t>
  </si>
  <si>
    <t>Írd az időpontok mellé, a napszakokat! (éjjel, nappal)</t>
  </si>
  <si>
    <t>Írd mellé, hogy melyik szám pozitív, illetve negatív!</t>
  </si>
  <si>
    <t>Írd mellé, hogy melyik szám Nagyobb 20-nál!</t>
  </si>
  <si>
    <t>A kék szín mellé írd ki, hogy "tetszik", a többi mellé, hogy "nem tetszik"</t>
  </si>
  <si>
    <t>rózsaszín</t>
  </si>
  <si>
    <t>Tehát:</t>
  </si>
  <si>
    <t>HA</t>
  </si>
  <si>
    <t>feltétel</t>
  </si>
  <si>
    <t>AKKOR</t>
  </si>
  <si>
    <t>1. tevékenység</t>
  </si>
  <si>
    <t>EGYÉBKÉNT</t>
  </si>
  <si>
    <t>2. tevékenység</t>
  </si>
  <si>
    <t>Adat</t>
  </si>
  <si>
    <t>Citrom</t>
  </si>
  <si>
    <r>
      <t>Tömb</t>
    </r>
    <r>
      <rPr>
        <sz val="10"/>
        <rFont val="Times New Roman"/>
        <family val="1"/>
      </rPr>
      <t>: A cellatartomány, melyben az eredményt tartalmazó cella található.</t>
    </r>
  </si>
  <si>
    <r>
      <t>Sor száma</t>
    </r>
    <r>
      <rPr>
        <sz val="10"/>
        <rFont val="Times New Roman"/>
        <family val="1"/>
      </rPr>
      <t xml:space="preserve">: Kijelöli a tömb, vagy hivatkozás azon sorát, </t>
    </r>
  </si>
  <si>
    <r>
      <t>Oszlop szám</t>
    </r>
    <r>
      <rPr>
        <sz val="10"/>
        <rFont val="Times New Roman"/>
        <family val="1"/>
      </rPr>
      <t xml:space="preserve">: Kijelöli a tömb, vagy hivatkozás azon oszlopát, </t>
    </r>
  </si>
  <si>
    <t xml:space="preserve">és második oszlopának metszéspontjában található érték: </t>
  </si>
  <si>
    <t xml:space="preserve"> Az A201:B202 tartomány második sorának </t>
  </si>
  <si>
    <t>A tartomány második sorának és</t>
  </si>
  <si>
    <t>első oszlopának metszéspontjában található érték:</t>
  </si>
  <si>
    <t>Gyümölcs</t>
  </si>
  <si>
    <t>Ár</t>
  </si>
  <si>
    <t>Mandula</t>
  </si>
  <si>
    <t>Pisztácia</t>
  </si>
  <si>
    <t>Mogyoró</t>
  </si>
  <si>
    <t>Dió</t>
  </si>
  <si>
    <t>Az A2:C6 tartomány második sorának és</t>
  </si>
  <si>
    <t>harmadik oszlopának metszéspontja,</t>
  </si>
  <si>
    <t>A második cellaterület (A8:C11)</t>
  </si>
  <si>
    <t>második sorának és második oszlopának metszéspontja,</t>
  </si>
  <si>
    <t>Az A1:C11 tartomány első cellaterülete</t>
  </si>
  <si>
    <t>harmadik oszlopának összege,</t>
  </si>
  <si>
    <t>A B2 cellánál kezdődő és az A2:A6 tartomány</t>
  </si>
  <si>
    <t>ötödik sorának és második oszlopának</t>
  </si>
  <si>
    <t>metszéspontjában végződő tartomány értékeinek összege,</t>
  </si>
  <si>
    <t xml:space="preserve">azaz B2:B6 összege </t>
  </si>
  <si>
    <t>vagyis a C1:C6 összege</t>
  </si>
  <si>
    <t xml:space="preserve">vagyis a B9 cella tartalma </t>
  </si>
  <si>
    <t xml:space="preserve">vagyis a C3 cella tartalma </t>
  </si>
  <si>
    <t>A következő táblázat segítségével megnézheted, hogy ha egy órán keresztül sportolsz vagy</t>
  </si>
  <si>
    <t>különböző házkörüli munkát végzel, akkor hány kalóriától szabadulhatsz meg.</t>
  </si>
  <si>
    <t>Testsúly (kg)</t>
  </si>
  <si>
    <t>átlag</t>
  </si>
  <si>
    <t>Eredményes-e</t>
  </si>
  <si>
    <t>Asztalitenisz</t>
  </si>
  <si>
    <t>Úszás</t>
  </si>
  <si>
    <t>Ablaktisztítás</t>
  </si>
  <si>
    <t>Fűrészelés</t>
  </si>
  <si>
    <t>Kocsimosás</t>
  </si>
  <si>
    <t>Padlómosás</t>
  </si>
  <si>
    <t>2 óra ablaktisztítás és 3 óra fűrészelés mekkora kalóriaveszteséget okoz?</t>
  </si>
  <si>
    <t>MIN</t>
  </si>
  <si>
    <t>MAX</t>
  </si>
  <si>
    <t>Ha az átlag 500 kalóriánál több,</t>
  </si>
  <si>
    <t>Ha nem, allor maradjon üresen a cella.</t>
  </si>
  <si>
    <r>
      <t xml:space="preserve">akkor </t>
    </r>
    <r>
      <rPr>
        <b/>
        <sz val="10"/>
        <rFont val="Arial CE"/>
        <family val="0"/>
      </rPr>
      <t>eredményes</t>
    </r>
    <r>
      <rPr>
        <sz val="10"/>
        <rFont val="Arial CE"/>
        <family val="0"/>
      </rPr>
      <t xml:space="preserve"> szó kerüljön a J oszlop celláiba.</t>
    </r>
  </si>
  <si>
    <t>Töltsük ki a táblázatot függvények segítségével.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</si>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</sst>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"/>
    <numFmt numFmtId="165" formatCode="#,##0\ &quot;Ft&quot;"/>
    <numFmt numFmtId="166" formatCode="mmm/d"/>
    <numFmt numFmtId="167" formatCode="0.0000E+00"/>
    <numFmt numFmtId="168" formatCode="mmm/\ d\."/>
    <numFmt numFmtId="169" formatCode="0&quot; db&quot;"/>
    <numFmt numFmtId="170" formatCode="mmm/yyyy"/>
    <numFmt numFmtId="171" formatCode="0.0%"/>
    <numFmt numFmtId="172" formatCode="#,##0.00\ &quot;Ft&quot;"/>
    <numFmt numFmtId="173" formatCode="0.000"/>
    <numFmt numFmtId="174" formatCode="0.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</numFmts>
  <fonts count="61">
    <font>
      <sz val="10"/>
      <name val="Arial CE"/>
      <family val="0"/>
    </font>
    <font>
      <sz val="10"/>
      <name val="MS Sans Serif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1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56" applyNumberFormat="1" applyFont="1" applyFill="1" applyBorder="1">
      <alignment/>
      <protection/>
    </xf>
    <xf numFmtId="0" fontId="4" fillId="0" borderId="10" xfId="56" applyNumberFormat="1" applyFont="1" applyFill="1" applyBorder="1" applyAlignment="1">
      <alignment horizontal="center"/>
      <protection/>
    </xf>
    <xf numFmtId="1" fontId="4" fillId="0" borderId="10" xfId="56" applyNumberFormat="1" applyFont="1" applyFill="1" applyBorder="1">
      <alignment/>
      <protection/>
    </xf>
    <xf numFmtId="0" fontId="4" fillId="0" borderId="10" xfId="56" applyFont="1" applyFill="1" applyBorder="1">
      <alignment/>
      <protection/>
    </xf>
    <xf numFmtId="164" fontId="4" fillId="0" borderId="10" xfId="56" applyNumberFormat="1" applyFont="1" applyFill="1" applyBorder="1">
      <alignment/>
      <protection/>
    </xf>
    <xf numFmtId="9" fontId="4" fillId="0" borderId="10" xfId="63" applyFont="1" applyFill="1" applyBorder="1" applyAlignment="1">
      <alignment/>
    </xf>
    <xf numFmtId="0" fontId="4" fillId="0" borderId="10" xfId="63" applyNumberFormat="1" applyFont="1" applyFill="1" applyBorder="1" applyAlignment="1">
      <alignment/>
    </xf>
    <xf numFmtId="0" fontId="6" fillId="0" borderId="10" xfId="56" applyNumberFormat="1" applyFont="1" applyFill="1" applyBorder="1">
      <alignment/>
      <protection/>
    </xf>
    <xf numFmtId="0" fontId="6" fillId="0" borderId="10" xfId="56" applyNumberFormat="1" applyFont="1" applyFill="1" applyBorder="1" applyAlignment="1">
      <alignment horizontal="center"/>
      <protection/>
    </xf>
    <xf numFmtId="1" fontId="6" fillId="0" borderId="10" xfId="56" applyNumberFormat="1" applyFont="1" applyFill="1" applyBorder="1">
      <alignment/>
      <protection/>
    </xf>
    <xf numFmtId="0" fontId="6" fillId="0" borderId="10" xfId="56" applyFont="1" applyFill="1" applyBorder="1">
      <alignment/>
      <protection/>
    </xf>
    <xf numFmtId="164" fontId="6" fillId="0" borderId="10" xfId="56" applyNumberFormat="1" applyFont="1" applyFill="1" applyBorder="1">
      <alignment/>
      <protection/>
    </xf>
    <xf numFmtId="9" fontId="6" fillId="0" borderId="10" xfId="63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56" applyFont="1" applyFill="1" applyBorder="1" applyAlignment="1">
      <alignment horizontal="center" vertical="center" wrapText="1"/>
      <protection/>
    </xf>
    <xf numFmtId="14" fontId="5" fillId="0" borderId="0" xfId="56" applyNumberFormat="1" applyFont="1" applyFill="1" applyBorder="1" applyAlignment="1">
      <alignment horizontal="center" vertical="center" wrapText="1"/>
      <protection/>
    </xf>
    <xf numFmtId="0" fontId="4" fillId="0" borderId="0" xfId="56" applyNumberFormat="1" applyFont="1" applyFill="1" applyBorder="1">
      <alignment/>
      <protection/>
    </xf>
    <xf numFmtId="0" fontId="4" fillId="0" borderId="0" xfId="56" applyNumberFormat="1" applyFont="1" applyFill="1" applyBorder="1" applyAlignment="1">
      <alignment horizontal="center"/>
      <protection/>
    </xf>
    <xf numFmtId="1" fontId="4" fillId="0" borderId="0" xfId="56" applyNumberFormat="1" applyFont="1" applyFill="1" applyBorder="1">
      <alignment/>
      <protection/>
    </xf>
    <xf numFmtId="0" fontId="4" fillId="0" borderId="0" xfId="56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9" fontId="4" fillId="0" borderId="0" xfId="63" applyFont="1" applyFill="1" applyBorder="1" applyAlignment="1">
      <alignment/>
    </xf>
    <xf numFmtId="0" fontId="6" fillId="0" borderId="0" xfId="56" applyNumberFormat="1" applyFont="1" applyFill="1" applyBorder="1">
      <alignment/>
      <protection/>
    </xf>
    <xf numFmtId="0" fontId="6" fillId="0" borderId="0" xfId="56" applyNumberFormat="1" applyFont="1" applyFill="1" applyBorder="1" applyAlignment="1">
      <alignment horizontal="center"/>
      <protection/>
    </xf>
    <xf numFmtId="1" fontId="6" fillId="0" borderId="0" xfId="56" applyNumberFormat="1" applyFont="1" applyFill="1" applyBorder="1">
      <alignment/>
      <protection/>
    </xf>
    <xf numFmtId="0" fontId="6" fillId="0" borderId="0" xfId="56" applyFont="1" applyFill="1" applyBorder="1">
      <alignment/>
      <protection/>
    </xf>
    <xf numFmtId="164" fontId="6" fillId="0" borderId="0" xfId="56" applyNumberFormat="1" applyFont="1" applyFill="1" applyBorder="1">
      <alignment/>
      <protection/>
    </xf>
    <xf numFmtId="9" fontId="6" fillId="0" borderId="0" xfId="63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 quotePrefix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6" fontId="0" fillId="0" borderId="10" xfId="0" applyNumberForma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left" wrapText="1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19" fillId="0" borderId="0" xfId="0" applyFont="1" applyAlignment="1">
      <alignment/>
    </xf>
    <xf numFmtId="165" fontId="0" fillId="0" borderId="18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10" xfId="0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38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38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41" xfId="0" applyNumberFormat="1" applyFill="1" applyBorder="1" applyAlignment="1">
      <alignment/>
    </xf>
    <xf numFmtId="0" fontId="18" fillId="0" borderId="42" xfId="0" applyNumberFormat="1" applyFont="1" applyFill="1" applyBorder="1" applyAlignment="1">
      <alignment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179" fontId="2" fillId="0" borderId="10" xfId="58" applyNumberFormat="1" applyFont="1" applyFill="1" applyBorder="1" applyAlignment="1">
      <alignment horizontal="left"/>
    </xf>
    <xf numFmtId="179" fontId="0" fillId="0" borderId="10" xfId="58" applyNumberFormat="1" applyFont="1" applyFill="1" applyBorder="1" applyAlignment="1">
      <alignment/>
    </xf>
    <xf numFmtId="179" fontId="0" fillId="0" borderId="43" xfId="58" applyNumberFormat="1" applyFont="1" applyFill="1" applyBorder="1" applyAlignment="1">
      <alignment/>
    </xf>
    <xf numFmtId="179" fontId="0" fillId="0" borderId="0" xfId="58" applyNumberFormat="1" applyFont="1" applyFill="1" applyBorder="1" applyAlignment="1">
      <alignment/>
    </xf>
    <xf numFmtId="49" fontId="1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wrapText="1"/>
    </xf>
    <xf numFmtId="49" fontId="12" fillId="0" borderId="0" xfId="0" applyNumberFormat="1" applyFont="1" applyAlignment="1">
      <alignment/>
    </xf>
    <xf numFmtId="49" fontId="2" fillId="0" borderId="10" xfId="0" applyNumberFormat="1" applyFont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10" xfId="0" applyNumberFormat="1" applyBorder="1" applyAlignment="1">
      <alignment horizontal="left" wrapText="1"/>
    </xf>
    <xf numFmtId="49" fontId="17" fillId="0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 horizont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14" fontId="3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17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26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2" fontId="26" fillId="0" borderId="17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2" fillId="0" borderId="0" xfId="0" applyFont="1" applyAlignment="1">
      <alignment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TABL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officeimg.vo.msecnd.net/hu-hu/files/720/517/ZA010244776.gif" TargetMode="External" /><Relationship Id="rId2" Type="http://schemas.openxmlformats.org/officeDocument/2006/relationships/image" Target="http://informatika.gtportal.eu/oldalak/excel_fgv/kepek/fkeres2.jpg" TargetMode="External" /><Relationship Id="rId3" Type="http://schemas.openxmlformats.org/officeDocument/2006/relationships/image" Target="http://informatika.gtportal.eu/oldalak/excel_fgv/kepek/fkerespeld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104</xdr:row>
      <xdr:rowOff>9525</xdr:rowOff>
    </xdr:from>
    <xdr:to>
      <xdr:col>11</xdr:col>
      <xdr:colOff>238125</xdr:colOff>
      <xdr:row>116</xdr:row>
      <xdr:rowOff>85725</xdr:rowOff>
    </xdr:to>
    <xdr:pic>
      <xdr:nvPicPr>
        <xdr:cNvPr id="1" name="Picture 2" descr="Cellatartomány a munkalap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67475" y="17421225"/>
          <a:ext cx="51054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133</xdr:row>
      <xdr:rowOff>104775</xdr:rowOff>
    </xdr:from>
    <xdr:to>
      <xdr:col>3</xdr:col>
      <xdr:colOff>257175</xdr:colOff>
      <xdr:row>148</xdr:row>
      <xdr:rowOff>142875</xdr:rowOff>
    </xdr:to>
    <xdr:pic>
      <xdr:nvPicPr>
        <xdr:cNvPr id="2" name="Picture 16" descr="fkeres2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22793325"/>
          <a:ext cx="60007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160</xdr:row>
      <xdr:rowOff>95250</xdr:rowOff>
    </xdr:from>
    <xdr:to>
      <xdr:col>2</xdr:col>
      <xdr:colOff>171450</xdr:colOff>
      <xdr:row>176</xdr:row>
      <xdr:rowOff>123825</xdr:rowOff>
    </xdr:to>
    <xdr:pic>
      <xdr:nvPicPr>
        <xdr:cNvPr id="3" name="Picture 14" descr="fkerespelda.jp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27841575"/>
          <a:ext cx="52482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9"/>
  <sheetViews>
    <sheetView zoomScale="115" zoomScaleNormal="115" zoomScalePageLayoutView="0" workbookViewId="0" topLeftCell="A46">
      <selection activeCell="E9" sqref="E9"/>
    </sheetView>
  </sheetViews>
  <sheetFormatPr defaultColWidth="9.00390625" defaultRowHeight="12.75"/>
  <cols>
    <col min="2" max="2" width="8.75390625" style="0" customWidth="1"/>
    <col min="3" max="3" width="9.875" style="0" bestFit="1" customWidth="1"/>
    <col min="4" max="4" width="10.25390625" style="0" customWidth="1"/>
    <col min="5" max="5" width="11.125" style="0" customWidth="1"/>
    <col min="6" max="6" width="12.125" style="0" bestFit="1" customWidth="1"/>
    <col min="7" max="7" width="11.25390625" style="0" customWidth="1"/>
    <col min="8" max="8" width="9.375" style="0" customWidth="1"/>
    <col min="14" max="16" width="10.125" style="0" bestFit="1" customWidth="1"/>
  </cols>
  <sheetData>
    <row r="1" spans="1:17" s="3" customFormat="1" ht="27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1"/>
      <c r="J1" s="209"/>
      <c r="K1" s="210"/>
      <c r="L1" s="210"/>
      <c r="M1" s="210"/>
      <c r="N1" s="210"/>
      <c r="O1" s="210"/>
      <c r="P1" s="210"/>
      <c r="Q1" s="210"/>
    </row>
    <row r="2" spans="1:17" s="2" customFormat="1" ht="9.75" customHeight="1">
      <c r="A2" s="4"/>
      <c r="B2" s="4"/>
      <c r="C2" s="4"/>
      <c r="D2" s="4"/>
      <c r="E2" s="4"/>
      <c r="F2" s="4"/>
      <c r="G2" s="4"/>
      <c r="H2" s="4"/>
      <c r="I2" s="1"/>
      <c r="J2" s="25"/>
      <c r="K2" s="25"/>
      <c r="L2" s="26"/>
      <c r="M2" s="26"/>
      <c r="N2" s="26"/>
      <c r="O2" s="26"/>
      <c r="P2" s="26"/>
      <c r="Q2" s="26"/>
    </row>
    <row r="3" spans="1:17" s="5" customFormat="1" ht="25.5">
      <c r="A3" s="171" t="s">
        <v>1</v>
      </c>
      <c r="B3" s="171" t="s">
        <v>1</v>
      </c>
      <c r="C3" s="172" t="s">
        <v>2</v>
      </c>
      <c r="D3" s="171" t="s">
        <v>3</v>
      </c>
      <c r="E3" s="171" t="s">
        <v>4</v>
      </c>
      <c r="F3" s="171" t="s">
        <v>5</v>
      </c>
      <c r="G3" s="171" t="s">
        <v>6</v>
      </c>
      <c r="H3" s="171" t="s">
        <v>7</v>
      </c>
      <c r="J3" s="27"/>
      <c r="K3" s="27"/>
      <c r="L3" s="28"/>
      <c r="M3" s="27"/>
      <c r="N3" s="27"/>
      <c r="O3" s="27"/>
      <c r="P3" s="27"/>
      <c r="Q3" s="27"/>
    </row>
    <row r="4" spans="1:17" ht="12.75">
      <c r="A4" s="6" t="s">
        <v>8</v>
      </c>
      <c r="B4" s="7" t="s">
        <v>9</v>
      </c>
      <c r="C4" s="8">
        <v>1</v>
      </c>
      <c r="D4" s="9">
        <v>0.5</v>
      </c>
      <c r="E4" s="10">
        <v>35796</v>
      </c>
      <c r="F4" s="10">
        <v>38596</v>
      </c>
      <c r="G4" s="10">
        <v>39022</v>
      </c>
      <c r="H4" s="11">
        <v>0.23</v>
      </c>
      <c r="J4" s="29"/>
      <c r="K4" s="30"/>
      <c r="L4" s="31"/>
      <c r="M4" s="32"/>
      <c r="N4" s="33"/>
      <c r="O4" s="33"/>
      <c r="P4" s="33"/>
      <c r="Q4" s="34"/>
    </row>
    <row r="5" spans="1:17" ht="12.75">
      <c r="A5" s="6"/>
      <c r="B5" s="7"/>
      <c r="C5" s="8">
        <v>4</v>
      </c>
      <c r="D5" s="9">
        <v>1</v>
      </c>
      <c r="E5" s="10"/>
      <c r="F5" s="10"/>
      <c r="G5" s="10"/>
      <c r="H5" s="12">
        <v>0.36</v>
      </c>
      <c r="J5" s="35"/>
      <c r="K5" s="36"/>
      <c r="L5" s="37"/>
      <c r="M5" s="38"/>
      <c r="N5" s="39"/>
      <c r="O5" s="39"/>
      <c r="P5" s="39"/>
      <c r="Q5" s="40"/>
    </row>
    <row r="6" spans="1:17" ht="12.75">
      <c r="A6" s="6"/>
      <c r="B6" s="7"/>
      <c r="C6" s="8"/>
      <c r="D6" s="9"/>
      <c r="E6" s="10"/>
      <c r="F6" s="10"/>
      <c r="G6" s="10"/>
      <c r="H6" s="12">
        <v>0.45</v>
      </c>
      <c r="J6" s="35"/>
      <c r="K6" s="36"/>
      <c r="L6" s="37"/>
      <c r="M6" s="38"/>
      <c r="N6" s="39"/>
      <c r="O6" s="39"/>
      <c r="P6" s="39"/>
      <c r="Q6" s="40"/>
    </row>
    <row r="7" spans="1:17" ht="12.75">
      <c r="A7" s="6"/>
      <c r="B7" s="7"/>
      <c r="C7" s="8"/>
      <c r="D7" s="9"/>
      <c r="E7" s="10"/>
      <c r="F7" s="10"/>
      <c r="G7" s="10"/>
      <c r="H7" s="12">
        <v>0.56</v>
      </c>
      <c r="J7" s="35"/>
      <c r="K7" s="36"/>
      <c r="L7" s="37"/>
      <c r="M7" s="38"/>
      <c r="N7" s="39"/>
      <c r="O7" s="39"/>
      <c r="P7" s="39"/>
      <c r="Q7" s="40"/>
    </row>
    <row r="8" spans="1:17" ht="12.75">
      <c r="A8" s="6"/>
      <c r="B8" s="7"/>
      <c r="C8" s="8"/>
      <c r="D8" s="9"/>
      <c r="E8" s="10"/>
      <c r="F8" s="10"/>
      <c r="G8" s="10"/>
      <c r="H8" s="12">
        <v>0.74</v>
      </c>
      <c r="J8" s="35"/>
      <c r="K8" s="36"/>
      <c r="L8" s="37"/>
      <c r="M8" s="38"/>
      <c r="N8" s="39"/>
      <c r="O8" s="39"/>
      <c r="P8" s="39"/>
      <c r="Q8" s="40"/>
    </row>
    <row r="9" spans="1:17" ht="12.75">
      <c r="A9" s="6"/>
      <c r="B9" s="7" t="s">
        <v>567</v>
      </c>
      <c r="C9" s="8"/>
      <c r="D9" s="9"/>
      <c r="E9" s="10"/>
      <c r="F9" s="10"/>
      <c r="G9" s="10"/>
      <c r="H9" s="12">
        <v>0.13</v>
      </c>
      <c r="J9" s="35"/>
      <c r="K9" s="36"/>
      <c r="L9" s="37"/>
      <c r="M9" s="38"/>
      <c r="N9" s="39"/>
      <c r="O9" s="39"/>
      <c r="P9" s="39"/>
      <c r="Q9" s="40"/>
    </row>
    <row r="10" spans="1:17" ht="12.75">
      <c r="A10" s="6"/>
      <c r="B10" s="7"/>
      <c r="C10" s="8"/>
      <c r="D10" s="9"/>
      <c r="E10" s="10"/>
      <c r="F10" s="10"/>
      <c r="G10" s="10"/>
      <c r="H10" s="12">
        <v>0.65</v>
      </c>
      <c r="J10" s="35"/>
      <c r="K10" s="36"/>
      <c r="L10" s="37"/>
      <c r="M10" s="38"/>
      <c r="N10" s="39"/>
      <c r="O10" s="39"/>
      <c r="P10" s="39"/>
      <c r="Q10" s="40"/>
    </row>
    <row r="11" spans="1:17" ht="12.75">
      <c r="A11" s="6"/>
      <c r="B11" s="7"/>
      <c r="C11" s="8"/>
      <c r="D11" s="9"/>
      <c r="E11" s="10"/>
      <c r="F11" s="10"/>
      <c r="G11" s="10"/>
      <c r="H11" s="12">
        <v>0.94</v>
      </c>
      <c r="J11" s="35"/>
      <c r="K11" s="36"/>
      <c r="L11" s="37"/>
      <c r="M11" s="38"/>
      <c r="N11" s="39"/>
      <c r="O11" s="39"/>
      <c r="P11" s="39"/>
      <c r="Q11" s="40"/>
    </row>
    <row r="12" spans="1:17" ht="12.75">
      <c r="A12" s="6"/>
      <c r="B12" s="7"/>
      <c r="C12" s="8"/>
      <c r="D12" s="9"/>
      <c r="E12" s="10"/>
      <c r="F12" s="10"/>
      <c r="G12" s="10"/>
      <c r="H12" s="12">
        <v>0.24</v>
      </c>
      <c r="J12" s="35"/>
      <c r="K12" s="36"/>
      <c r="L12" s="37"/>
      <c r="M12" s="38"/>
      <c r="N12" s="39"/>
      <c r="O12" s="39"/>
      <c r="P12" s="39"/>
      <c r="Q12" s="40"/>
    </row>
    <row r="13" spans="1:17" ht="12.75">
      <c r="A13" s="6"/>
      <c r="B13" s="7"/>
      <c r="C13" s="8"/>
      <c r="D13" s="9"/>
      <c r="E13" s="10"/>
      <c r="F13" s="10"/>
      <c r="G13" s="10"/>
      <c r="H13" s="12">
        <v>0.65</v>
      </c>
      <c r="J13" s="35"/>
      <c r="K13" s="36"/>
      <c r="L13" s="37"/>
      <c r="M13" s="38"/>
      <c r="N13" s="39"/>
      <c r="O13" s="39"/>
      <c r="P13" s="39"/>
      <c r="Q13" s="40"/>
    </row>
    <row r="14" spans="1:17" ht="12.75">
      <c r="A14" s="6"/>
      <c r="B14" s="7"/>
      <c r="C14" s="8"/>
      <c r="D14" s="9"/>
      <c r="E14" s="10"/>
      <c r="F14" s="10"/>
      <c r="G14" s="10"/>
      <c r="H14" s="12">
        <v>0.87</v>
      </c>
      <c r="J14" s="35"/>
      <c r="K14" s="36"/>
      <c r="L14" s="37"/>
      <c r="M14" s="38"/>
      <c r="N14" s="39"/>
      <c r="O14" s="39"/>
      <c r="P14" s="39"/>
      <c r="Q14" s="40"/>
    </row>
    <row r="15" spans="1:17" ht="12.75">
      <c r="A15" s="6"/>
      <c r="B15" s="7"/>
      <c r="C15" s="8"/>
      <c r="D15" s="9"/>
      <c r="E15" s="10"/>
      <c r="F15" s="10"/>
      <c r="G15" s="10"/>
      <c r="H15" s="12">
        <v>0.35</v>
      </c>
      <c r="J15" s="35"/>
      <c r="K15" s="36"/>
      <c r="L15" s="37"/>
      <c r="M15" s="38"/>
      <c r="N15" s="39"/>
      <c r="O15" s="39"/>
      <c r="P15" s="39"/>
      <c r="Q15" s="40"/>
    </row>
    <row r="16" spans="1:17" ht="12.75">
      <c r="A16" s="6"/>
      <c r="B16" s="7"/>
      <c r="C16" s="8"/>
      <c r="D16" s="9"/>
      <c r="E16" s="10"/>
      <c r="F16" s="10"/>
      <c r="G16" s="10"/>
      <c r="H16" s="12">
        <v>0.24</v>
      </c>
      <c r="J16" s="35"/>
      <c r="K16" s="36"/>
      <c r="L16" s="37"/>
      <c r="M16" s="38"/>
      <c r="N16" s="39"/>
      <c r="O16" s="39"/>
      <c r="P16" s="39"/>
      <c r="Q16" s="40"/>
    </row>
    <row r="17" spans="1:17" ht="12.75">
      <c r="A17" s="6"/>
      <c r="B17" s="7"/>
      <c r="C17" s="8"/>
      <c r="D17" s="9"/>
      <c r="E17" s="10"/>
      <c r="F17" s="10"/>
      <c r="G17" s="10"/>
      <c r="H17" s="12">
        <v>0.56</v>
      </c>
      <c r="J17" s="35"/>
      <c r="K17" s="36"/>
      <c r="L17" s="37"/>
      <c r="M17" s="38"/>
      <c r="N17" s="39"/>
      <c r="O17" s="39"/>
      <c r="P17" s="39"/>
      <c r="Q17" s="40"/>
    </row>
    <row r="18" spans="1:17" ht="12.75">
      <c r="A18" s="6"/>
      <c r="B18" s="7"/>
      <c r="C18" s="8"/>
      <c r="D18" s="9"/>
      <c r="E18" s="10"/>
      <c r="F18" s="10"/>
      <c r="G18" s="10"/>
      <c r="H18" s="12">
        <v>0.44</v>
      </c>
      <c r="J18" s="35"/>
      <c r="K18" s="36"/>
      <c r="L18" s="37"/>
      <c r="M18" s="38"/>
      <c r="N18" s="39"/>
      <c r="O18" s="39"/>
      <c r="P18" s="39"/>
      <c r="Q18" s="40"/>
    </row>
    <row r="19" spans="1:17" ht="12.75">
      <c r="A19" s="6"/>
      <c r="B19" s="7"/>
      <c r="C19" s="8"/>
      <c r="D19" s="9"/>
      <c r="E19" s="10"/>
      <c r="F19" s="10"/>
      <c r="G19" s="10"/>
      <c r="H19" s="12">
        <v>0.24</v>
      </c>
      <c r="J19" s="35"/>
      <c r="K19" s="36"/>
      <c r="L19" s="37"/>
      <c r="M19" s="38"/>
      <c r="N19" s="39"/>
      <c r="O19" s="39"/>
      <c r="P19" s="39"/>
      <c r="Q19" s="40"/>
    </row>
    <row r="20" spans="10:17" ht="12.75">
      <c r="J20" s="19"/>
      <c r="K20" s="19"/>
      <c r="L20" s="19"/>
      <c r="M20" s="19"/>
      <c r="N20" s="19"/>
      <c r="O20" s="19"/>
      <c r="P20" s="19"/>
      <c r="Q20" s="19"/>
    </row>
    <row r="22" ht="12.75">
      <c r="A22" t="s">
        <v>34</v>
      </c>
    </row>
    <row r="24" ht="12.75">
      <c r="A24" t="s">
        <v>28</v>
      </c>
    </row>
    <row r="25" spans="1:58" ht="16.5" thickBot="1">
      <c r="A25" s="19"/>
      <c r="B25" s="19"/>
      <c r="C25" s="19"/>
      <c r="D25" s="49" t="s">
        <v>29</v>
      </c>
      <c r="E25" s="21"/>
      <c r="F25" s="62" t="s">
        <v>64</v>
      </c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</row>
    <row r="26" spans="1:58" ht="15.75">
      <c r="A26" s="22">
        <v>2</v>
      </c>
      <c r="B26" s="22">
        <v>43</v>
      </c>
      <c r="C26" s="23">
        <v>4</v>
      </c>
      <c r="D26" s="50"/>
      <c r="F26" s="63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</row>
    <row r="27" spans="1:58" ht="15.75">
      <c r="A27" s="22">
        <v>42</v>
      </c>
      <c r="B27" s="22">
        <v>43</v>
      </c>
      <c r="C27" s="23">
        <v>-5</v>
      </c>
      <c r="D27" s="51"/>
      <c r="F27" s="64" t="s">
        <v>65</v>
      </c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</row>
    <row r="28" spans="1:58" ht="15.75">
      <c r="A28" s="22">
        <v>3</v>
      </c>
      <c r="B28" s="22">
        <v>424</v>
      </c>
      <c r="C28" s="23">
        <v>5</v>
      </c>
      <c r="D28" s="51"/>
      <c r="F28" s="63" t="s">
        <v>67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</row>
    <row r="29" spans="1:58" ht="15.75">
      <c r="A29" s="22">
        <v>46</v>
      </c>
      <c r="B29" s="22">
        <v>24</v>
      </c>
      <c r="C29" s="23"/>
      <c r="D29" s="51"/>
      <c r="F29" s="63" t="s">
        <v>68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</row>
    <row r="30" spans="1:58" ht="15.75">
      <c r="A30" s="22">
        <v>7</v>
      </c>
      <c r="B30" s="24">
        <v>242</v>
      </c>
      <c r="C30" s="23"/>
      <c r="D30" s="51"/>
      <c r="F30" s="63" t="s">
        <v>69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</row>
    <row r="31" spans="1:58" ht="15.75">
      <c r="A31" s="23">
        <v>453</v>
      </c>
      <c r="B31" s="22">
        <v>42</v>
      </c>
      <c r="C31" s="23">
        <v>45</v>
      </c>
      <c r="D31" s="51"/>
      <c r="F31" s="63" t="s">
        <v>70</v>
      </c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</row>
    <row r="32" spans="2:58" ht="16.5" thickBot="1">
      <c r="B32" s="22">
        <v>2</v>
      </c>
      <c r="C32" s="23">
        <v>-59</v>
      </c>
      <c r="D32" s="52"/>
      <c r="F32" s="63" t="s">
        <v>71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</row>
    <row r="33" spans="6:58" ht="15.75">
      <c r="F33" s="65" t="s">
        <v>64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</row>
    <row r="34" spans="1:58" ht="15.75">
      <c r="A34" t="s">
        <v>30</v>
      </c>
      <c r="F34" s="63" t="s">
        <v>72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</row>
    <row r="35" spans="6:58" ht="15.75">
      <c r="F35" s="63" t="s">
        <v>73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</row>
    <row r="36" spans="1:58" ht="16.5" thickBot="1">
      <c r="A36" s="22"/>
      <c r="B36" s="22"/>
      <c r="C36" s="49" t="s">
        <v>29</v>
      </c>
      <c r="D36" s="21"/>
      <c r="F36" s="63" t="s">
        <v>74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</row>
    <row r="37" spans="1:58" ht="15.75">
      <c r="A37" s="22">
        <v>34</v>
      </c>
      <c r="B37" s="23">
        <v>3</v>
      </c>
      <c r="C37" s="50"/>
      <c r="F37" s="63" t="s">
        <v>75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</row>
    <row r="38" spans="1:58" ht="15.75">
      <c r="A38" s="22">
        <v>45</v>
      </c>
      <c r="B38" s="23">
        <v>40</v>
      </c>
      <c r="C38" s="51"/>
      <c r="F38" s="63" t="s">
        <v>76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</row>
    <row r="39" spans="1:58" ht="15.75">
      <c r="A39" s="22">
        <v>3</v>
      </c>
      <c r="B39" s="23">
        <v>46</v>
      </c>
      <c r="C39" s="51"/>
      <c r="F39" s="63" t="s">
        <v>77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</row>
    <row r="40" spans="1:58" ht="15.75">
      <c r="A40" s="22">
        <v>98</v>
      </c>
      <c r="B40" s="23">
        <v>8</v>
      </c>
      <c r="C40" s="51"/>
      <c r="F40" s="63" t="s">
        <v>78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</row>
    <row r="41" spans="1:58" ht="16.5" thickBot="1">
      <c r="A41" s="22">
        <v>567865</v>
      </c>
      <c r="B41" s="23">
        <v>235353</v>
      </c>
      <c r="C41" s="52"/>
      <c r="F41" s="63" t="s">
        <v>79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</row>
    <row r="42" spans="6:58" ht="15.75">
      <c r="F42" s="63" t="s">
        <v>80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</row>
    <row r="43" spans="6:58" ht="15.75">
      <c r="F43" s="63" t="s">
        <v>81</v>
      </c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</row>
    <row r="44" spans="1:58" ht="15.75">
      <c r="A44" t="s">
        <v>31</v>
      </c>
      <c r="F44" s="63" t="s">
        <v>82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</row>
    <row r="45" spans="6:58" ht="15.75">
      <c r="F45" s="63" t="s">
        <v>83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</row>
    <row r="46" spans="1:58" ht="16.5" thickBot="1">
      <c r="A46" s="19"/>
      <c r="B46" s="19"/>
      <c r="C46" s="19"/>
      <c r="D46" s="49" t="s">
        <v>29</v>
      </c>
      <c r="E46" s="21"/>
      <c r="F46" s="63" t="s">
        <v>84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</row>
    <row r="47" spans="1:58" ht="15.75">
      <c r="A47" s="22">
        <v>2</v>
      </c>
      <c r="B47" s="22">
        <v>43</v>
      </c>
      <c r="C47" s="23">
        <v>4</v>
      </c>
      <c r="D47" s="50"/>
      <c r="F47" s="63" t="s">
        <v>85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</row>
    <row r="48" spans="1:58" ht="15.75">
      <c r="A48" s="22">
        <v>42</v>
      </c>
      <c r="B48" s="22">
        <v>43</v>
      </c>
      <c r="C48" s="23">
        <v>-5</v>
      </c>
      <c r="D48" s="51"/>
      <c r="F48" s="63" t="s">
        <v>86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</row>
    <row r="49" spans="1:6" ht="15.75">
      <c r="A49" s="22">
        <v>3</v>
      </c>
      <c r="B49" s="22">
        <v>424</v>
      </c>
      <c r="C49" s="23">
        <v>5</v>
      </c>
      <c r="D49" s="51"/>
      <c r="F49" s="63" t="s">
        <v>66</v>
      </c>
    </row>
    <row r="50" spans="1:6" ht="15.75">
      <c r="A50" s="22">
        <v>46</v>
      </c>
      <c r="B50" s="22">
        <v>24</v>
      </c>
      <c r="C50" s="23"/>
      <c r="D50" s="51"/>
      <c r="F50" s="63" t="s">
        <v>87</v>
      </c>
    </row>
    <row r="51" spans="1:6" ht="15.75">
      <c r="A51" s="22">
        <v>7</v>
      </c>
      <c r="B51" s="24">
        <v>242</v>
      </c>
      <c r="C51" s="23"/>
      <c r="D51" s="51"/>
      <c r="F51" s="63" t="s">
        <v>88</v>
      </c>
    </row>
    <row r="52" spans="1:6" ht="15.75">
      <c r="A52" s="23">
        <v>453</v>
      </c>
      <c r="B52" s="22">
        <v>42</v>
      </c>
      <c r="C52" s="23">
        <v>45</v>
      </c>
      <c r="D52" s="51"/>
      <c r="F52" s="63" t="s">
        <v>89</v>
      </c>
    </row>
    <row r="53" spans="2:6" ht="16.5" thickBot="1">
      <c r="B53" s="22">
        <v>2</v>
      </c>
      <c r="C53" s="23">
        <v>-59</v>
      </c>
      <c r="D53" s="52"/>
      <c r="F53" s="63" t="s">
        <v>90</v>
      </c>
    </row>
    <row r="54" ht="15.75">
      <c r="F54" s="63" t="s">
        <v>91</v>
      </c>
    </row>
    <row r="55" spans="1:6" ht="15.75">
      <c r="A55" t="s">
        <v>32</v>
      </c>
      <c r="F55" s="63" t="s">
        <v>92</v>
      </c>
    </row>
    <row r="56" ht="15.75">
      <c r="F56" s="63"/>
    </row>
    <row r="57" spans="1:10" ht="16.5" thickBot="1">
      <c r="A57" s="22"/>
      <c r="B57" s="22"/>
      <c r="C57" s="49" t="s">
        <v>29</v>
      </c>
      <c r="D57" s="21"/>
      <c r="F57" s="63"/>
      <c r="J57" s="159" t="s">
        <v>285</v>
      </c>
    </row>
    <row r="58" spans="1:10" ht="12.75">
      <c r="A58" s="22">
        <v>45</v>
      </c>
      <c r="B58" s="23">
        <v>9</v>
      </c>
      <c r="C58" s="50"/>
      <c r="J58" s="160" t="s">
        <v>286</v>
      </c>
    </row>
    <row r="59" spans="1:10" ht="12.75">
      <c r="A59" s="22">
        <v>45</v>
      </c>
      <c r="B59" s="23">
        <v>5</v>
      </c>
      <c r="C59" s="51"/>
      <c r="J59" s="160" t="s">
        <v>287</v>
      </c>
    </row>
    <row r="60" spans="1:10" ht="12.75">
      <c r="A60" s="22">
        <v>225</v>
      </c>
      <c r="B60" s="23">
        <v>5</v>
      </c>
      <c r="C60" s="51"/>
      <c r="J60" s="160" t="s">
        <v>288</v>
      </c>
    </row>
    <row r="61" spans="1:10" ht="12.75">
      <c r="A61" s="22">
        <v>1024</v>
      </c>
      <c r="B61" s="23">
        <v>64</v>
      </c>
      <c r="C61" s="51"/>
      <c r="J61" s="160"/>
    </row>
    <row r="62" spans="1:10" ht="13.5" thickBot="1">
      <c r="A62" s="22">
        <v>567865</v>
      </c>
      <c r="B62" s="23">
        <v>235353</v>
      </c>
      <c r="C62" s="52"/>
      <c r="J62" s="159" t="s">
        <v>289</v>
      </c>
    </row>
    <row r="63" ht="12.75">
      <c r="J63" s="160" t="s">
        <v>290</v>
      </c>
    </row>
    <row r="64" spans="1:10" ht="12.75">
      <c r="A64" t="s">
        <v>33</v>
      </c>
      <c r="J64" s="160" t="s">
        <v>291</v>
      </c>
    </row>
    <row r="65" ht="12.75">
      <c r="J65" s="160" t="s">
        <v>292</v>
      </c>
    </row>
    <row r="66" spans="1:10" ht="13.5" thickBot="1">
      <c r="A66" s="22"/>
      <c r="B66" s="22"/>
      <c r="C66" s="49" t="s">
        <v>29</v>
      </c>
      <c r="D66" s="21"/>
      <c r="J66" s="160" t="s">
        <v>293</v>
      </c>
    </row>
    <row r="67" spans="1:10" ht="12.75">
      <c r="A67" s="22">
        <v>3</v>
      </c>
      <c r="B67" s="23">
        <v>10</v>
      </c>
      <c r="C67" s="50"/>
      <c r="J67" s="160" t="s">
        <v>294</v>
      </c>
    </row>
    <row r="68" spans="1:10" ht="12.75">
      <c r="A68" s="22">
        <v>6</v>
      </c>
      <c r="B68" s="23">
        <v>8</v>
      </c>
      <c r="C68" s="51"/>
      <c r="J68" s="160" t="s">
        <v>295</v>
      </c>
    </row>
    <row r="69" spans="1:10" ht="13.5" thickBot="1">
      <c r="A69" s="22">
        <v>2345</v>
      </c>
      <c r="B69" s="23">
        <v>456</v>
      </c>
      <c r="C69" s="52"/>
      <c r="J69" s="160" t="s">
        <v>296</v>
      </c>
    </row>
    <row r="70" spans="3:10" ht="12.75">
      <c r="C70" s="42"/>
      <c r="J70" s="160"/>
    </row>
    <row r="71" ht="12.75">
      <c r="J71" s="159" t="s">
        <v>297</v>
      </c>
    </row>
    <row r="72" spans="1:10" ht="12.75">
      <c r="A72" s="45" t="s">
        <v>36</v>
      </c>
      <c r="B72" s="45"/>
      <c r="C72" s="45"/>
      <c r="D72" s="45"/>
      <c r="E72" s="45"/>
      <c r="F72" s="45"/>
      <c r="G72" s="45"/>
      <c r="H72" s="45"/>
      <c r="I72" s="45"/>
      <c r="J72" s="160" t="s">
        <v>298</v>
      </c>
    </row>
    <row r="73" spans="1:10" ht="13.5" thickBot="1">
      <c r="A73" s="45"/>
      <c r="B73" s="45"/>
      <c r="C73" s="45"/>
      <c r="D73" s="45"/>
      <c r="E73" s="45"/>
      <c r="F73" s="45"/>
      <c r="G73" s="45"/>
      <c r="H73" s="45"/>
      <c r="I73" s="45"/>
      <c r="J73" s="160" t="s">
        <v>299</v>
      </c>
    </row>
    <row r="74" spans="1:10" ht="12.75">
      <c r="A74" s="46">
        <v>110</v>
      </c>
      <c r="B74" s="46">
        <v>123</v>
      </c>
      <c r="C74" s="48">
        <v>432</v>
      </c>
      <c r="D74" s="54"/>
      <c r="E74" s="45"/>
      <c r="F74" s="45"/>
      <c r="G74" s="45"/>
      <c r="H74" s="45"/>
      <c r="I74" s="45"/>
      <c r="J74" s="160" t="s">
        <v>300</v>
      </c>
    </row>
    <row r="75" spans="1:10" ht="12.75">
      <c r="A75" s="46">
        <v>321</v>
      </c>
      <c r="B75" s="46">
        <v>34</v>
      </c>
      <c r="C75" s="48">
        <v>54</v>
      </c>
      <c r="D75" s="55"/>
      <c r="E75" s="45"/>
      <c r="F75" s="45"/>
      <c r="G75" s="45"/>
      <c r="H75" s="45"/>
      <c r="I75" s="45"/>
      <c r="J75" s="160" t="s">
        <v>301</v>
      </c>
    </row>
    <row r="76" spans="1:10" ht="13.5" thickBot="1">
      <c r="A76" s="46">
        <v>432</v>
      </c>
      <c r="B76" s="46">
        <v>543</v>
      </c>
      <c r="C76" s="48">
        <v>10</v>
      </c>
      <c r="D76" s="56"/>
      <c r="E76" s="45"/>
      <c r="F76" s="45"/>
      <c r="G76" s="45"/>
      <c r="H76" s="45"/>
      <c r="I76" s="45"/>
      <c r="J76" s="160" t="s">
        <v>302</v>
      </c>
    </row>
    <row r="77" spans="1:10" ht="12.75">
      <c r="A77" s="45"/>
      <c r="B77" s="45"/>
      <c r="C77" s="45"/>
      <c r="D77" s="45"/>
      <c r="E77" s="45"/>
      <c r="F77" s="45"/>
      <c r="G77" s="45"/>
      <c r="H77" s="45"/>
      <c r="I77" s="45"/>
      <c r="J77" s="160" t="s">
        <v>303</v>
      </c>
    </row>
    <row r="78" spans="1:10" ht="12.75">
      <c r="A78" s="45" t="s">
        <v>37</v>
      </c>
      <c r="B78" s="45"/>
      <c r="C78" s="45"/>
      <c r="D78" s="45"/>
      <c r="E78" s="45"/>
      <c r="F78" s="45"/>
      <c r="G78" s="45"/>
      <c r="H78" s="45"/>
      <c r="I78" s="45"/>
      <c r="J78" s="160" t="s">
        <v>304</v>
      </c>
    </row>
    <row r="79" spans="1:10" ht="13.5" thickBot="1">
      <c r="A79" s="45"/>
      <c r="B79" s="45" t="s">
        <v>38</v>
      </c>
      <c r="C79" s="45" t="s">
        <v>39</v>
      </c>
      <c r="D79" s="45" t="s">
        <v>40</v>
      </c>
      <c r="E79" s="45" t="s">
        <v>41</v>
      </c>
      <c r="F79" s="45" t="s">
        <v>42</v>
      </c>
      <c r="G79" s="45" t="s">
        <v>43</v>
      </c>
      <c r="H79" s="45" t="s">
        <v>61</v>
      </c>
      <c r="I79" s="45"/>
      <c r="J79" s="160" t="s">
        <v>305</v>
      </c>
    </row>
    <row r="80" spans="1:10" ht="13.5" thickBot="1">
      <c r="A80" s="45" t="s">
        <v>44</v>
      </c>
      <c r="B80" s="46">
        <v>1200</v>
      </c>
      <c r="C80" s="46">
        <v>1600</v>
      </c>
      <c r="D80" s="46">
        <v>900</v>
      </c>
      <c r="E80" s="46">
        <v>1200</v>
      </c>
      <c r="F80" s="46">
        <v>1100</v>
      </c>
      <c r="G80" s="48">
        <v>950</v>
      </c>
      <c r="H80" s="57"/>
      <c r="I80" s="45"/>
      <c r="J80" s="160" t="s">
        <v>306</v>
      </c>
    </row>
    <row r="81" spans="1:10" ht="12.75">
      <c r="A81" s="45"/>
      <c r="B81" s="45"/>
      <c r="C81" s="45"/>
      <c r="D81" s="45"/>
      <c r="E81" s="45"/>
      <c r="F81" s="45"/>
      <c r="G81" s="45"/>
      <c r="H81" s="45"/>
      <c r="I81" s="45"/>
      <c r="J81" s="160" t="s">
        <v>307</v>
      </c>
    </row>
    <row r="82" spans="1:10" ht="13.5" thickBot="1">
      <c r="A82" s="45"/>
      <c r="B82" s="45" t="s">
        <v>45</v>
      </c>
      <c r="C82" s="45" t="s">
        <v>46</v>
      </c>
      <c r="D82" s="45" t="s">
        <v>47</v>
      </c>
      <c r="E82" s="45" t="s">
        <v>48</v>
      </c>
      <c r="F82" s="45" t="s">
        <v>49</v>
      </c>
      <c r="G82" s="45" t="s">
        <v>50</v>
      </c>
      <c r="H82" s="45" t="s">
        <v>62</v>
      </c>
      <c r="I82" s="45"/>
      <c r="J82" s="160"/>
    </row>
    <row r="83" spans="1:10" ht="13.5" thickBot="1">
      <c r="A83" s="45" t="s">
        <v>44</v>
      </c>
      <c r="B83" s="46">
        <v>780</v>
      </c>
      <c r="C83" s="46">
        <v>810</v>
      </c>
      <c r="D83" s="46">
        <v>1800</v>
      </c>
      <c r="E83" s="46">
        <v>1200</v>
      </c>
      <c r="F83" s="46">
        <v>1100</v>
      </c>
      <c r="G83" s="48">
        <v>1950</v>
      </c>
      <c r="H83" s="57"/>
      <c r="I83" s="45"/>
      <c r="J83" s="159" t="s">
        <v>308</v>
      </c>
    </row>
    <row r="84" spans="1:10" ht="12.75">
      <c r="A84" s="45"/>
      <c r="B84" s="45"/>
      <c r="C84" s="45"/>
      <c r="D84" s="45"/>
      <c r="E84" s="45"/>
      <c r="F84" s="45"/>
      <c r="G84" s="45"/>
      <c r="H84" s="45"/>
      <c r="I84" s="45"/>
      <c r="J84" s="160" t="s">
        <v>309</v>
      </c>
    </row>
    <row r="85" spans="1:10" ht="12.75">
      <c r="A85" s="45" t="s">
        <v>51</v>
      </c>
      <c r="B85" s="45"/>
      <c r="C85" s="45"/>
      <c r="D85" s="45"/>
      <c r="E85" s="45"/>
      <c r="F85" s="45"/>
      <c r="G85" s="45"/>
      <c r="H85" s="45"/>
      <c r="I85" s="45"/>
      <c r="J85" s="160" t="s">
        <v>310</v>
      </c>
    </row>
    <row r="86" spans="1:10" ht="13.5" thickBot="1">
      <c r="A86" s="45"/>
      <c r="B86" s="45"/>
      <c r="C86" s="45"/>
      <c r="D86" s="45"/>
      <c r="E86" s="45"/>
      <c r="F86" s="45"/>
      <c r="G86" s="45"/>
      <c r="H86" s="45"/>
      <c r="I86" s="45"/>
      <c r="J86" s="160"/>
    </row>
    <row r="87" spans="1:10" ht="13.5" thickBot="1">
      <c r="A87" s="45"/>
      <c r="B87" s="57"/>
      <c r="C87" s="45"/>
      <c r="D87" s="45"/>
      <c r="E87" s="45"/>
      <c r="F87" s="45"/>
      <c r="G87" s="45"/>
      <c r="H87" s="45"/>
      <c r="I87" s="45"/>
      <c r="J87" s="159" t="s">
        <v>311</v>
      </c>
    </row>
    <row r="88" spans="1:10" ht="12.75">
      <c r="A88" s="45"/>
      <c r="B88" s="45"/>
      <c r="C88" s="45"/>
      <c r="D88" s="45"/>
      <c r="E88" s="45"/>
      <c r="F88" s="45"/>
      <c r="G88" s="45"/>
      <c r="H88" s="45"/>
      <c r="I88" s="45"/>
      <c r="J88" s="160" t="s">
        <v>312</v>
      </c>
    </row>
    <row r="89" spans="1:10" ht="12.75">
      <c r="A89" s="45" t="s">
        <v>52</v>
      </c>
      <c r="B89" s="45"/>
      <c r="C89" s="45"/>
      <c r="D89" s="45"/>
      <c r="E89" s="45"/>
      <c r="F89" s="45"/>
      <c r="G89" s="45"/>
      <c r="H89" s="45"/>
      <c r="I89" s="45"/>
      <c r="J89" s="160" t="s">
        <v>313</v>
      </c>
    </row>
    <row r="90" spans="1:10" ht="13.5" thickBot="1">
      <c r="A90" s="45"/>
      <c r="B90" s="45"/>
      <c r="C90" s="45"/>
      <c r="D90" s="45"/>
      <c r="E90" s="45"/>
      <c r="F90" s="45"/>
      <c r="G90" s="45"/>
      <c r="H90" s="45"/>
      <c r="I90" s="45"/>
      <c r="J90" s="160"/>
    </row>
    <row r="91" spans="1:10" ht="12.75">
      <c r="A91" s="46">
        <v>11</v>
      </c>
      <c r="B91" s="48">
        <v>5</v>
      </c>
      <c r="C91" s="54"/>
      <c r="D91" s="45"/>
      <c r="E91" s="45"/>
      <c r="F91" s="45"/>
      <c r="G91" s="45"/>
      <c r="H91" s="45"/>
      <c r="I91" s="45"/>
      <c r="J91" s="159" t="s">
        <v>314</v>
      </c>
    </row>
    <row r="92" spans="1:10" ht="12.75">
      <c r="A92" s="46">
        <v>100</v>
      </c>
      <c r="B92" s="48">
        <v>0.6</v>
      </c>
      <c r="C92" s="55"/>
      <c r="D92" s="45"/>
      <c r="E92" s="45"/>
      <c r="F92" s="45"/>
      <c r="G92" s="45"/>
      <c r="H92" s="45"/>
      <c r="I92" s="45"/>
      <c r="J92" s="160" t="s">
        <v>315</v>
      </c>
    </row>
    <row r="93" spans="1:10" ht="13.5" thickBot="1">
      <c r="A93" s="46">
        <v>1001</v>
      </c>
      <c r="B93" s="48">
        <v>120</v>
      </c>
      <c r="C93" s="56"/>
      <c r="D93" s="45"/>
      <c r="E93" s="45"/>
      <c r="F93" s="45"/>
      <c r="G93" s="45"/>
      <c r="H93" s="45"/>
      <c r="I93" s="45"/>
      <c r="J93" s="160" t="s">
        <v>316</v>
      </c>
    </row>
    <row r="94" spans="1:10" ht="12.75">
      <c r="A94" s="45"/>
      <c r="B94" s="45"/>
      <c r="C94" s="45"/>
      <c r="D94" s="45"/>
      <c r="E94" s="45"/>
      <c r="F94" s="45"/>
      <c r="G94" s="45"/>
      <c r="H94" s="45"/>
      <c r="I94" s="45"/>
      <c r="J94" s="160" t="s">
        <v>317</v>
      </c>
    </row>
    <row r="95" spans="1:10" ht="12.75">
      <c r="A95" s="45"/>
      <c r="B95" s="45"/>
      <c r="C95" s="45"/>
      <c r="D95" s="45"/>
      <c r="E95" s="45"/>
      <c r="F95" s="45"/>
      <c r="G95" s="45"/>
      <c r="H95" s="45"/>
      <c r="I95" s="45"/>
      <c r="J95" s="160" t="s">
        <v>318</v>
      </c>
    </row>
    <row r="96" spans="1:9" ht="12.75">
      <c r="A96" s="45" t="s">
        <v>63</v>
      </c>
      <c r="B96" s="45"/>
      <c r="C96" s="45"/>
      <c r="D96" s="45"/>
      <c r="E96" s="45"/>
      <c r="F96" s="45"/>
      <c r="G96" s="45"/>
      <c r="H96" s="45"/>
      <c r="I96" s="45"/>
    </row>
    <row r="97" spans="1:9" ht="12.7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3.5" thickBot="1">
      <c r="A98" s="45"/>
      <c r="B98" s="45" t="s">
        <v>53</v>
      </c>
      <c r="C98" s="45" t="s">
        <v>54</v>
      </c>
      <c r="D98" s="45" t="s">
        <v>55</v>
      </c>
      <c r="E98" s="45"/>
      <c r="F98" s="45"/>
      <c r="G98" s="45"/>
      <c r="H98" s="45"/>
      <c r="I98" s="45"/>
    </row>
    <row r="99" spans="1:9" ht="12.75">
      <c r="A99" s="45" t="s">
        <v>56</v>
      </c>
      <c r="B99" s="46">
        <v>4500</v>
      </c>
      <c r="C99" s="48">
        <v>1.25</v>
      </c>
      <c r="D99" s="54"/>
      <c r="E99" s="45"/>
      <c r="F99" s="45"/>
      <c r="G99" s="45"/>
      <c r="H99" s="45"/>
      <c r="I99" s="45"/>
    </row>
    <row r="100" spans="1:9" ht="12.75">
      <c r="A100" s="45" t="s">
        <v>57</v>
      </c>
      <c r="B100" s="46">
        <v>1000</v>
      </c>
      <c r="C100" s="48">
        <v>1.25</v>
      </c>
      <c r="D100" s="55"/>
      <c r="E100" s="45"/>
      <c r="F100" s="45"/>
      <c r="G100" s="45"/>
      <c r="H100" s="45"/>
      <c r="I100" s="45"/>
    </row>
    <row r="101" spans="1:9" ht="12.75">
      <c r="A101" s="45" t="s">
        <v>58</v>
      </c>
      <c r="B101" s="46">
        <v>2200</v>
      </c>
      <c r="C101" s="48">
        <v>1.25</v>
      </c>
      <c r="D101" s="55"/>
      <c r="E101" s="45"/>
      <c r="F101" s="45"/>
      <c r="G101" s="45"/>
      <c r="H101" s="45"/>
      <c r="I101" s="45"/>
    </row>
    <row r="102" spans="1:9" ht="12.75">
      <c r="A102" s="45" t="s">
        <v>59</v>
      </c>
      <c r="B102" s="46">
        <v>560</v>
      </c>
      <c r="C102" s="48">
        <v>1.25</v>
      </c>
      <c r="D102" s="55"/>
      <c r="E102" s="45"/>
      <c r="F102" s="45"/>
      <c r="G102" s="45"/>
      <c r="H102" s="45"/>
      <c r="I102" s="45"/>
    </row>
    <row r="103" spans="1:9" ht="13.5" thickBot="1">
      <c r="A103" s="45" t="s">
        <v>60</v>
      </c>
      <c r="B103" s="46">
        <v>50</v>
      </c>
      <c r="C103" s="48">
        <v>1.25</v>
      </c>
      <c r="D103" s="56"/>
      <c r="E103" s="45"/>
      <c r="F103" s="45"/>
      <c r="G103" s="45"/>
      <c r="H103" s="45"/>
      <c r="I103" s="45"/>
    </row>
    <row r="104" spans="1:9" ht="12.7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7" ht="12.75">
      <c r="A105" s="19"/>
      <c r="B105" s="19"/>
      <c r="C105" s="19"/>
      <c r="D105" s="19"/>
      <c r="E105" s="19"/>
      <c r="F105" s="19"/>
      <c r="G105" s="19"/>
    </row>
    <row r="106" spans="1:13" ht="15.75">
      <c r="A106" s="68"/>
      <c r="B106" s="68"/>
      <c r="C106" s="68"/>
      <c r="D106" s="68"/>
      <c r="E106" s="68"/>
      <c r="F106" s="69" t="s">
        <v>93</v>
      </c>
      <c r="G106" s="68"/>
      <c r="H106" s="70"/>
      <c r="I106" s="70"/>
      <c r="J106" s="66"/>
      <c r="K106" s="66"/>
      <c r="L106" s="66"/>
      <c r="M106" s="66"/>
    </row>
    <row r="107" spans="1:13" ht="15">
      <c r="A107" s="68"/>
      <c r="B107" s="68"/>
      <c r="C107" s="68"/>
      <c r="D107" s="68"/>
      <c r="E107" s="68"/>
      <c r="F107" s="61"/>
      <c r="G107" s="68"/>
      <c r="H107" s="70"/>
      <c r="I107" s="70"/>
      <c r="J107" s="66"/>
      <c r="K107" s="66"/>
      <c r="L107" s="66"/>
      <c r="M107" s="66"/>
    </row>
    <row r="108" spans="1:13" ht="15.75">
      <c r="A108" s="68"/>
      <c r="B108" s="68"/>
      <c r="C108" s="68"/>
      <c r="D108" s="68"/>
      <c r="E108" s="68"/>
      <c r="F108" s="158" t="s">
        <v>284</v>
      </c>
      <c r="G108" s="68"/>
      <c r="H108" s="70"/>
      <c r="I108" s="70"/>
      <c r="J108" s="67"/>
      <c r="K108" s="67"/>
      <c r="L108" s="67"/>
      <c r="M108" s="67"/>
    </row>
    <row r="109" spans="1:13" ht="15">
      <c r="A109" s="73" t="s">
        <v>114</v>
      </c>
      <c r="B109" s="70"/>
      <c r="C109" s="70"/>
      <c r="D109" s="70"/>
      <c r="E109" s="70"/>
      <c r="F109" s="61"/>
      <c r="G109" s="68"/>
      <c r="H109" s="70"/>
      <c r="I109" s="70"/>
      <c r="J109" s="67"/>
      <c r="K109" s="67"/>
      <c r="L109" s="67"/>
      <c r="M109" s="67"/>
    </row>
    <row r="110" spans="1:13" ht="15.75">
      <c r="A110" s="70"/>
      <c r="B110" s="70"/>
      <c r="C110" s="70"/>
      <c r="D110" s="70"/>
      <c r="E110" s="70"/>
      <c r="F110" s="63" t="s">
        <v>94</v>
      </c>
      <c r="G110" s="68"/>
      <c r="H110" s="70"/>
      <c r="I110" s="70"/>
      <c r="J110" s="67"/>
      <c r="K110" s="67"/>
      <c r="L110" s="67"/>
      <c r="M110" s="67"/>
    </row>
    <row r="111" spans="1:13" ht="13.5" customHeight="1" thickBot="1">
      <c r="A111" s="73"/>
      <c r="B111" s="73" t="s">
        <v>53</v>
      </c>
      <c r="C111" s="73" t="s">
        <v>55</v>
      </c>
      <c r="D111" s="73" t="s">
        <v>54</v>
      </c>
      <c r="E111" s="73"/>
      <c r="F111" s="61"/>
      <c r="G111" s="68"/>
      <c r="H111" s="68"/>
      <c r="I111" s="68"/>
      <c r="J111" s="67"/>
      <c r="K111" s="67"/>
      <c r="L111" s="67"/>
      <c r="M111" s="67"/>
    </row>
    <row r="112" spans="1:13" ht="15.75">
      <c r="A112" s="73" t="s">
        <v>56</v>
      </c>
      <c r="B112" s="74">
        <v>4500</v>
      </c>
      <c r="C112" s="76"/>
      <c r="D112" s="75">
        <v>1.25</v>
      </c>
      <c r="E112" s="73"/>
      <c r="F112" s="63" t="s">
        <v>95</v>
      </c>
      <c r="G112" s="68"/>
      <c r="H112" s="68"/>
      <c r="I112" s="68"/>
      <c r="J112" s="67"/>
      <c r="K112" s="67"/>
      <c r="L112" s="67"/>
      <c r="M112" s="67"/>
    </row>
    <row r="113" spans="1:13" ht="15">
      <c r="A113" s="73" t="s">
        <v>57</v>
      </c>
      <c r="B113" s="74">
        <v>1000</v>
      </c>
      <c r="C113" s="77"/>
      <c r="D113" s="73"/>
      <c r="E113" s="73"/>
      <c r="F113" s="61"/>
      <c r="G113" s="68"/>
      <c r="H113" s="68"/>
      <c r="I113" s="68"/>
      <c r="J113" s="67"/>
      <c r="K113" s="67"/>
      <c r="L113" s="67"/>
      <c r="M113" s="67"/>
    </row>
    <row r="114" spans="1:13" ht="15.75">
      <c r="A114" s="73" t="s">
        <v>58</v>
      </c>
      <c r="B114" s="74">
        <v>2200</v>
      </c>
      <c r="C114" s="77"/>
      <c r="D114" s="73"/>
      <c r="E114" s="73"/>
      <c r="F114" s="63" t="s">
        <v>96</v>
      </c>
      <c r="G114" s="72"/>
      <c r="H114" s="72"/>
      <c r="I114" s="68"/>
      <c r="J114" s="67"/>
      <c r="K114" s="67"/>
      <c r="L114" s="67"/>
      <c r="M114" s="67"/>
    </row>
    <row r="115" spans="1:13" ht="15">
      <c r="A115" s="73" t="s">
        <v>59</v>
      </c>
      <c r="B115" s="74">
        <v>560</v>
      </c>
      <c r="C115" s="77"/>
      <c r="D115" s="73"/>
      <c r="E115" s="73"/>
      <c r="F115" s="68"/>
      <c r="G115" s="68"/>
      <c r="H115" s="68"/>
      <c r="I115" s="68"/>
      <c r="J115" s="67"/>
      <c r="K115" s="67"/>
      <c r="L115" s="67"/>
      <c r="M115" s="67"/>
    </row>
    <row r="116" spans="1:13" ht="15.75" thickBot="1">
      <c r="A116" s="73" t="s">
        <v>60</v>
      </c>
      <c r="B116" s="74">
        <v>50</v>
      </c>
      <c r="C116" s="78"/>
      <c r="D116" s="73"/>
      <c r="E116" s="73"/>
      <c r="F116" s="68"/>
      <c r="G116" s="68"/>
      <c r="H116" s="68"/>
      <c r="I116" s="68"/>
      <c r="J116" s="67"/>
      <c r="K116" s="67"/>
      <c r="L116" s="67"/>
      <c r="M116" s="67"/>
    </row>
    <row r="117" spans="1:13" ht="15">
      <c r="A117" s="73"/>
      <c r="B117" s="73"/>
      <c r="C117" s="73"/>
      <c r="D117" s="73"/>
      <c r="E117" s="73"/>
      <c r="F117" s="68"/>
      <c r="G117" s="68"/>
      <c r="H117" s="70"/>
      <c r="I117" s="70"/>
      <c r="J117" s="67"/>
      <c r="K117" s="67"/>
      <c r="L117" s="67"/>
      <c r="M117" s="67"/>
    </row>
    <row r="118" spans="1:13" ht="15">
      <c r="A118" s="73"/>
      <c r="B118" s="73"/>
      <c r="C118" s="73"/>
      <c r="D118" s="73"/>
      <c r="E118" s="73"/>
      <c r="F118" s="71"/>
      <c r="G118" s="71"/>
      <c r="H118" s="71"/>
      <c r="I118" s="71"/>
      <c r="J118" s="67"/>
      <c r="K118" s="67"/>
      <c r="L118" s="67"/>
      <c r="M118" s="67"/>
    </row>
    <row r="119" spans="1:13" ht="15">
      <c r="A119" s="73" t="s">
        <v>113</v>
      </c>
      <c r="B119" s="73"/>
      <c r="C119" s="73"/>
      <c r="D119" s="73"/>
      <c r="E119" s="73"/>
      <c r="F119" s="71"/>
      <c r="G119" s="71"/>
      <c r="H119" s="71"/>
      <c r="I119" s="71"/>
      <c r="J119" s="67"/>
      <c r="K119" s="67"/>
      <c r="L119" s="67"/>
      <c r="M119" s="67"/>
    </row>
    <row r="120" spans="1:13" ht="15">
      <c r="A120" s="73"/>
      <c r="B120" s="73"/>
      <c r="C120" s="73"/>
      <c r="D120" s="73"/>
      <c r="E120" s="73"/>
      <c r="F120" s="71"/>
      <c r="G120" s="71"/>
      <c r="H120" s="71"/>
      <c r="I120" s="71"/>
      <c r="J120" s="67"/>
      <c r="K120" s="67"/>
      <c r="L120" s="67"/>
      <c r="M120" s="67"/>
    </row>
    <row r="121" spans="1:9" ht="15.75" thickBot="1">
      <c r="A121" s="73"/>
      <c r="B121" s="73" t="s">
        <v>97</v>
      </c>
      <c r="C121" s="73" t="s">
        <v>98</v>
      </c>
      <c r="D121" s="73" t="s">
        <v>99</v>
      </c>
      <c r="E121" s="73"/>
      <c r="F121" s="71"/>
      <c r="G121" s="71"/>
      <c r="H121" s="71"/>
      <c r="I121" s="71"/>
    </row>
    <row r="122" spans="1:9" ht="15">
      <c r="A122" s="73" t="s">
        <v>56</v>
      </c>
      <c r="B122" s="74">
        <v>15000</v>
      </c>
      <c r="C122" s="76"/>
      <c r="D122" s="75">
        <v>500</v>
      </c>
      <c r="E122" s="73"/>
      <c r="F122" s="71"/>
      <c r="G122" s="71"/>
      <c r="H122" s="71"/>
      <c r="I122" s="71"/>
    </row>
    <row r="123" spans="1:9" ht="15">
      <c r="A123" s="73" t="s">
        <v>57</v>
      </c>
      <c r="B123" s="74">
        <v>18500</v>
      </c>
      <c r="C123" s="77"/>
      <c r="D123" s="73"/>
      <c r="E123" s="73"/>
      <c r="F123" s="71"/>
      <c r="G123" s="71"/>
      <c r="H123" s="71"/>
      <c r="I123" s="71"/>
    </row>
    <row r="124" spans="1:9" ht="15">
      <c r="A124" s="73" t="s">
        <v>58</v>
      </c>
      <c r="B124" s="74">
        <v>16000</v>
      </c>
      <c r="C124" s="77"/>
      <c r="D124" s="73"/>
      <c r="E124" s="73"/>
      <c r="F124" s="71"/>
      <c r="G124" s="71"/>
      <c r="H124" s="71"/>
      <c r="I124" s="71"/>
    </row>
    <row r="125" spans="1:9" ht="15">
      <c r="A125" s="73" t="s">
        <v>59</v>
      </c>
      <c r="B125" s="74">
        <v>21000</v>
      </c>
      <c r="C125" s="77"/>
      <c r="D125" s="73"/>
      <c r="E125" s="73"/>
      <c r="F125" s="71"/>
      <c r="G125" s="71"/>
      <c r="H125" s="71"/>
      <c r="I125" s="71"/>
    </row>
    <row r="126" spans="1:9" ht="15.75" thickBot="1">
      <c r="A126" s="73" t="s">
        <v>60</v>
      </c>
      <c r="B126" s="74">
        <v>17200</v>
      </c>
      <c r="C126" s="78"/>
      <c r="D126" s="73"/>
      <c r="E126" s="73"/>
      <c r="F126" s="71"/>
      <c r="G126" s="71"/>
      <c r="H126" s="71"/>
      <c r="I126" s="71"/>
    </row>
    <row r="127" spans="1:9" ht="15">
      <c r="A127" s="73"/>
      <c r="B127" s="73"/>
      <c r="C127" s="73"/>
      <c r="D127" s="73"/>
      <c r="E127" s="73"/>
      <c r="F127" s="71"/>
      <c r="G127" s="71"/>
      <c r="H127" s="71"/>
      <c r="I127" s="71"/>
    </row>
    <row r="128" spans="1:9" ht="15">
      <c r="A128" s="45" t="s">
        <v>100</v>
      </c>
      <c r="B128" s="45"/>
      <c r="C128" s="45"/>
      <c r="D128" s="45"/>
      <c r="E128" s="45"/>
      <c r="F128" s="45"/>
      <c r="G128" s="45"/>
      <c r="H128" s="45"/>
      <c r="I128" s="71"/>
    </row>
    <row r="129" spans="1:9" ht="12.7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2.75">
      <c r="A130" s="45" t="s">
        <v>101</v>
      </c>
      <c r="B130" s="45"/>
      <c r="C130" s="45"/>
      <c r="D130" s="45"/>
      <c r="E130" s="45"/>
      <c r="F130" s="45"/>
      <c r="G130" s="45"/>
      <c r="H130" s="45"/>
      <c r="I130" s="45"/>
    </row>
    <row r="131" spans="1:9" ht="12.75">
      <c r="A131" s="45" t="s">
        <v>102</v>
      </c>
      <c r="B131" s="45"/>
      <c r="C131" s="45"/>
      <c r="D131" s="45"/>
      <c r="E131" s="45"/>
      <c r="F131" s="45"/>
      <c r="G131" s="45"/>
      <c r="H131" s="45"/>
      <c r="I131" s="45"/>
    </row>
    <row r="132" spans="1:9" ht="12.7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3.5" thickBot="1">
      <c r="A133" s="47"/>
      <c r="B133" s="47"/>
      <c r="C133" s="47"/>
      <c r="D133" s="47"/>
      <c r="E133" s="47"/>
      <c r="F133" s="47" t="s">
        <v>103</v>
      </c>
      <c r="G133" s="47" t="s">
        <v>104</v>
      </c>
      <c r="H133" s="47" t="s">
        <v>105</v>
      </c>
      <c r="I133" s="45"/>
    </row>
    <row r="134" spans="1:9" ht="13.5" thickBot="1">
      <c r="A134" s="47"/>
      <c r="B134" s="47"/>
      <c r="C134" s="47"/>
      <c r="D134" s="47"/>
      <c r="E134" s="47"/>
      <c r="F134" s="79">
        <v>1.07</v>
      </c>
      <c r="G134" s="80">
        <v>500</v>
      </c>
      <c r="H134" s="81">
        <v>1.4</v>
      </c>
      <c r="I134" s="45"/>
    </row>
    <row r="135" spans="1:9" ht="13.5" thickBot="1">
      <c r="A135" s="47"/>
      <c r="B135" s="47" t="s">
        <v>106</v>
      </c>
      <c r="C135" s="82" t="s">
        <v>107</v>
      </c>
      <c r="D135" s="82" t="s">
        <v>108</v>
      </c>
      <c r="E135" s="82" t="s">
        <v>109</v>
      </c>
      <c r="F135" s="47"/>
      <c r="G135" s="47"/>
      <c r="H135" s="47"/>
      <c r="I135" s="45"/>
    </row>
    <row r="136" spans="1:9" ht="12.75">
      <c r="A136" s="47" t="s">
        <v>56</v>
      </c>
      <c r="B136" s="48">
        <v>15000</v>
      </c>
      <c r="C136" s="83"/>
      <c r="D136" s="84"/>
      <c r="E136" s="85"/>
      <c r="F136" s="47"/>
      <c r="G136" s="47"/>
      <c r="H136" s="47"/>
      <c r="I136" s="45"/>
    </row>
    <row r="137" spans="1:9" ht="12.75">
      <c r="A137" s="47" t="s">
        <v>57</v>
      </c>
      <c r="B137" s="48">
        <v>18500</v>
      </c>
      <c r="C137" s="86"/>
      <c r="D137" s="46"/>
      <c r="E137" s="87"/>
      <c r="F137" s="47"/>
      <c r="G137" s="47"/>
      <c r="H137" s="47"/>
      <c r="I137" s="45"/>
    </row>
    <row r="138" spans="1:9" ht="12.75">
      <c r="A138" s="47" t="s">
        <v>58</v>
      </c>
      <c r="B138" s="48">
        <v>16000</v>
      </c>
      <c r="C138" s="86"/>
      <c r="D138" s="46"/>
      <c r="E138" s="87"/>
      <c r="F138" s="47"/>
      <c r="G138" s="47"/>
      <c r="H138" s="47"/>
      <c r="I138" s="45"/>
    </row>
    <row r="139" spans="1:9" ht="12.75">
      <c r="A139" s="47" t="s">
        <v>59</v>
      </c>
      <c r="B139" s="48">
        <v>21000</v>
      </c>
      <c r="C139" s="86"/>
      <c r="D139" s="46"/>
      <c r="E139" s="87"/>
      <c r="F139" s="47"/>
      <c r="G139" s="47"/>
      <c r="H139" s="47"/>
      <c r="I139" s="45"/>
    </row>
    <row r="140" spans="1:9" ht="12.75">
      <c r="A140" s="47" t="s">
        <v>60</v>
      </c>
      <c r="B140" s="48">
        <v>17200</v>
      </c>
      <c r="C140" s="86"/>
      <c r="D140" s="46"/>
      <c r="E140" s="87"/>
      <c r="F140" s="47"/>
      <c r="G140" s="47"/>
      <c r="H140" s="47"/>
      <c r="I140" s="45"/>
    </row>
    <row r="141" spans="1:9" ht="12.75">
      <c r="A141" s="47" t="s">
        <v>110</v>
      </c>
      <c r="B141" s="48">
        <v>19610</v>
      </c>
      <c r="C141" s="86"/>
      <c r="D141" s="46"/>
      <c r="E141" s="87"/>
      <c r="F141" s="47"/>
      <c r="G141" s="47"/>
      <c r="H141" s="47"/>
      <c r="I141" s="45"/>
    </row>
    <row r="142" spans="1:9" ht="12.75">
      <c r="A142" s="47" t="s">
        <v>111</v>
      </c>
      <c r="B142" s="48">
        <v>20300</v>
      </c>
      <c r="C142" s="86"/>
      <c r="D142" s="46"/>
      <c r="E142" s="87"/>
      <c r="F142" s="47"/>
      <c r="G142" s="47"/>
      <c r="H142" s="47"/>
      <c r="I142" s="45"/>
    </row>
    <row r="143" spans="1:9" ht="13.5" thickBot="1">
      <c r="A143" s="47" t="s">
        <v>112</v>
      </c>
      <c r="B143" s="48">
        <v>20990</v>
      </c>
      <c r="C143" s="88"/>
      <c r="D143" s="89"/>
      <c r="E143" s="90"/>
      <c r="F143" s="47"/>
      <c r="G143" s="47"/>
      <c r="H143" s="47"/>
      <c r="I143" s="45"/>
    </row>
    <row r="144" spans="1:9" ht="12.75">
      <c r="A144" s="47"/>
      <c r="B144" s="47"/>
      <c r="C144" s="47"/>
      <c r="D144" s="47"/>
      <c r="E144" s="47"/>
      <c r="F144" s="47"/>
      <c r="G144" s="47"/>
      <c r="H144" s="47"/>
      <c r="I144" s="45"/>
    </row>
    <row r="145" spans="1:9" ht="12.75">
      <c r="A145" s="58"/>
      <c r="B145" s="58"/>
      <c r="C145" s="58"/>
      <c r="D145" s="59"/>
      <c r="E145" s="58"/>
      <c r="F145" s="58"/>
      <c r="G145" s="58"/>
      <c r="H145" s="47"/>
      <c r="I145" s="45"/>
    </row>
    <row r="146" spans="1:9" ht="12.75">
      <c r="A146" s="58" t="s">
        <v>115</v>
      </c>
      <c r="B146" s="58"/>
      <c r="C146" s="58"/>
      <c r="D146" s="58"/>
      <c r="E146" s="59"/>
      <c r="F146" s="58"/>
      <c r="G146" s="47"/>
      <c r="H146" s="47"/>
      <c r="I146" s="45"/>
    </row>
    <row r="147" spans="1:9" ht="13.5" thickBot="1">
      <c r="A147" s="58"/>
      <c r="B147" s="58"/>
      <c r="C147" s="58"/>
      <c r="D147" s="58"/>
      <c r="E147" s="58"/>
      <c r="F147" s="59"/>
      <c r="G147" s="47"/>
      <c r="H147" s="47"/>
      <c r="I147" s="45"/>
    </row>
    <row r="148" spans="1:11" ht="12.75">
      <c r="A148" s="47"/>
      <c r="B148" s="93">
        <v>1</v>
      </c>
      <c r="C148" s="94">
        <v>2</v>
      </c>
      <c r="D148" s="94">
        <v>3</v>
      </c>
      <c r="E148" s="94">
        <v>4</v>
      </c>
      <c r="F148" s="94">
        <v>5</v>
      </c>
      <c r="G148" s="94">
        <v>6</v>
      </c>
      <c r="H148" s="94">
        <v>7</v>
      </c>
      <c r="I148" s="94">
        <v>8</v>
      </c>
      <c r="J148" s="94">
        <v>9</v>
      </c>
      <c r="K148" s="95">
        <v>10</v>
      </c>
    </row>
    <row r="149" spans="1:11" ht="12.75">
      <c r="A149" s="47"/>
      <c r="B149" s="96">
        <v>2</v>
      </c>
      <c r="C149" s="91"/>
      <c r="D149" s="91"/>
      <c r="E149" s="91"/>
      <c r="F149" s="91"/>
      <c r="G149" s="91"/>
      <c r="H149" s="91"/>
      <c r="I149" s="92"/>
      <c r="J149" s="92"/>
      <c r="K149" s="97"/>
    </row>
    <row r="150" spans="2:11" ht="12.75">
      <c r="B150" s="96">
        <v>3</v>
      </c>
      <c r="C150" s="92"/>
      <c r="D150" s="92"/>
      <c r="E150" s="92"/>
      <c r="F150" s="92"/>
      <c r="G150" s="92"/>
      <c r="H150" s="92"/>
      <c r="I150" s="92"/>
      <c r="J150" s="92"/>
      <c r="K150" s="97"/>
    </row>
    <row r="151" spans="2:11" ht="12.75">
      <c r="B151" s="96">
        <v>4</v>
      </c>
      <c r="C151" s="92"/>
      <c r="D151" s="92"/>
      <c r="E151" s="92"/>
      <c r="F151" s="92"/>
      <c r="G151" s="92"/>
      <c r="H151" s="92"/>
      <c r="I151" s="92"/>
      <c r="J151" s="92"/>
      <c r="K151" s="97"/>
    </row>
    <row r="152" spans="2:11" ht="12.75">
      <c r="B152" s="96">
        <v>5</v>
      </c>
      <c r="C152" s="92"/>
      <c r="D152" s="92"/>
      <c r="E152" s="92"/>
      <c r="F152" s="92"/>
      <c r="G152" s="92"/>
      <c r="H152" s="92"/>
      <c r="I152" s="92"/>
      <c r="J152" s="92"/>
      <c r="K152" s="97"/>
    </row>
    <row r="153" spans="2:11" ht="12.75">
      <c r="B153" s="96">
        <v>6</v>
      </c>
      <c r="C153" s="92"/>
      <c r="D153" s="92"/>
      <c r="E153" s="92"/>
      <c r="F153" s="92"/>
      <c r="G153" s="92"/>
      <c r="H153" s="92"/>
      <c r="I153" s="92"/>
      <c r="J153" s="92"/>
      <c r="K153" s="97"/>
    </row>
    <row r="154" spans="2:11" ht="12.75">
      <c r="B154" s="96">
        <v>7</v>
      </c>
      <c r="C154" s="92"/>
      <c r="D154" s="92"/>
      <c r="E154" s="92"/>
      <c r="F154" s="92"/>
      <c r="G154" s="92"/>
      <c r="H154" s="92"/>
      <c r="I154" s="92"/>
      <c r="J154" s="92"/>
      <c r="K154" s="97"/>
    </row>
    <row r="155" spans="2:11" ht="12.75">
      <c r="B155" s="96">
        <v>8</v>
      </c>
      <c r="C155" s="92"/>
      <c r="D155" s="92"/>
      <c r="E155" s="92"/>
      <c r="F155" s="92"/>
      <c r="G155" s="92"/>
      <c r="H155" s="92"/>
      <c r="I155" s="92"/>
      <c r="J155" s="92"/>
      <c r="K155" s="97"/>
    </row>
    <row r="156" spans="2:11" ht="12.75">
      <c r="B156" s="96">
        <v>9</v>
      </c>
      <c r="C156" s="92"/>
      <c r="D156" s="92"/>
      <c r="E156" s="92"/>
      <c r="F156" s="92"/>
      <c r="G156" s="92"/>
      <c r="H156" s="92"/>
      <c r="I156" s="92"/>
      <c r="J156" s="92"/>
      <c r="K156" s="97"/>
    </row>
    <row r="157" spans="2:11" ht="13.5" thickBot="1">
      <c r="B157" s="98">
        <v>10</v>
      </c>
      <c r="C157" s="99"/>
      <c r="D157" s="99"/>
      <c r="E157" s="99"/>
      <c r="F157" s="99"/>
      <c r="G157" s="99"/>
      <c r="H157" s="99"/>
      <c r="I157" s="99"/>
      <c r="J157" s="99"/>
      <c r="K157" s="100"/>
    </row>
    <row r="158" ht="12.75">
      <c r="I158" s="45"/>
    </row>
    <row r="159" ht="12.75">
      <c r="I159" s="45"/>
    </row>
  </sheetData>
  <sheetProtection password="DB5F" sheet="1" objects="1" scenarios="1"/>
  <mergeCells count="2">
    <mergeCell ref="A1:H1"/>
    <mergeCell ref="J1:Q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7"/>
  <sheetViews>
    <sheetView zoomScalePageLayoutView="0" workbookViewId="0" topLeftCell="A94">
      <selection activeCell="L138" sqref="L138"/>
    </sheetView>
  </sheetViews>
  <sheetFormatPr defaultColWidth="9.00390625" defaultRowHeight="12.75"/>
  <cols>
    <col min="2" max="2" width="8.75390625" style="0" customWidth="1"/>
    <col min="3" max="3" width="10.75390625" style="0" customWidth="1"/>
    <col min="4" max="4" width="10.25390625" style="0" customWidth="1"/>
    <col min="5" max="5" width="11.125" style="0" customWidth="1"/>
    <col min="6" max="6" width="12.125" style="0" bestFit="1" customWidth="1"/>
    <col min="7" max="7" width="11.25390625" style="0" customWidth="1"/>
    <col min="8" max="8" width="9.375" style="0" customWidth="1"/>
    <col min="14" max="16" width="10.125" style="0" bestFit="1" customWidth="1"/>
  </cols>
  <sheetData>
    <row r="1" spans="1:17" s="3" customFormat="1" ht="27" customHeight="1">
      <c r="A1" s="211" t="s">
        <v>27</v>
      </c>
      <c r="B1" s="212"/>
      <c r="C1" s="212"/>
      <c r="D1" s="212"/>
      <c r="E1" s="212"/>
      <c r="F1" s="212"/>
      <c r="G1" s="212"/>
      <c r="H1" s="212"/>
      <c r="I1" s="1"/>
      <c r="J1" s="209"/>
      <c r="K1" s="210"/>
      <c r="L1" s="210"/>
      <c r="M1" s="210"/>
      <c r="N1" s="210"/>
      <c r="O1" s="210"/>
      <c r="P1" s="210"/>
      <c r="Q1" s="210"/>
    </row>
    <row r="2" spans="1:17" s="2" customFormat="1" ht="9.75" customHeight="1">
      <c r="A2" s="4"/>
      <c r="B2" s="4"/>
      <c r="C2" s="4"/>
      <c r="D2" s="4"/>
      <c r="E2" s="4"/>
      <c r="F2" s="4"/>
      <c r="G2" s="4"/>
      <c r="H2" s="4"/>
      <c r="I2" s="1"/>
      <c r="J2" s="25"/>
      <c r="K2" s="25"/>
      <c r="L2" s="26"/>
      <c r="M2" s="26"/>
      <c r="N2" s="26"/>
      <c r="O2" s="26"/>
      <c r="P2" s="26"/>
      <c r="Q2" s="26"/>
    </row>
    <row r="3" spans="1:17" s="5" customFormat="1" ht="25.5">
      <c r="A3" s="171" t="s">
        <v>1</v>
      </c>
      <c r="B3" s="171" t="s">
        <v>1</v>
      </c>
      <c r="C3" s="172" t="s">
        <v>2</v>
      </c>
      <c r="D3" s="171" t="s">
        <v>3</v>
      </c>
      <c r="E3" s="171" t="s">
        <v>4</v>
      </c>
      <c r="F3" s="171" t="s">
        <v>5</v>
      </c>
      <c r="G3" s="171" t="s">
        <v>6</v>
      </c>
      <c r="H3" s="171" t="s">
        <v>7</v>
      </c>
      <c r="J3" s="27"/>
      <c r="K3" s="27"/>
      <c r="L3" s="28"/>
      <c r="M3" s="27"/>
      <c r="N3" s="27"/>
      <c r="O3" s="27"/>
      <c r="P3" s="27"/>
      <c r="Q3" s="27"/>
    </row>
    <row r="4" spans="1:17" ht="12.75">
      <c r="A4" s="6" t="s">
        <v>8</v>
      </c>
      <c r="B4" s="7" t="s">
        <v>9</v>
      </c>
      <c r="C4" s="8">
        <v>1</v>
      </c>
      <c r="D4" s="9">
        <v>0.5</v>
      </c>
      <c r="E4" s="10">
        <v>35796</v>
      </c>
      <c r="F4" s="10">
        <v>38596</v>
      </c>
      <c r="G4" s="10">
        <v>39022</v>
      </c>
      <c r="H4" s="11">
        <v>0.23</v>
      </c>
      <c r="J4" s="29"/>
      <c r="K4" s="30"/>
      <c r="L4" s="31"/>
      <c r="M4" s="32"/>
      <c r="N4" s="33"/>
      <c r="O4" s="33"/>
      <c r="P4" s="33"/>
      <c r="Q4" s="34"/>
    </row>
    <row r="5" spans="1:17" ht="12.75">
      <c r="A5" s="13" t="s">
        <v>10</v>
      </c>
      <c r="B5" s="14" t="s">
        <v>16</v>
      </c>
      <c r="C5" s="15">
        <v>4</v>
      </c>
      <c r="D5" s="16">
        <v>1</v>
      </c>
      <c r="E5" s="17">
        <v>36161</v>
      </c>
      <c r="F5" s="17">
        <v>38626</v>
      </c>
      <c r="G5" s="17">
        <v>39023</v>
      </c>
      <c r="H5" s="18">
        <v>0.36</v>
      </c>
      <c r="J5" s="35"/>
      <c r="K5" s="36"/>
      <c r="L5" s="37"/>
      <c r="M5" s="38"/>
      <c r="N5" s="39"/>
      <c r="O5" s="39"/>
      <c r="P5" s="39"/>
      <c r="Q5" s="40"/>
    </row>
    <row r="6" spans="1:17" ht="12.75">
      <c r="A6" s="13" t="s">
        <v>11</v>
      </c>
      <c r="B6" s="14" t="s">
        <v>17</v>
      </c>
      <c r="C6" s="15">
        <v>7</v>
      </c>
      <c r="D6" s="16">
        <v>2</v>
      </c>
      <c r="E6" s="17">
        <v>36526</v>
      </c>
      <c r="F6" s="17">
        <v>38657</v>
      </c>
      <c r="G6" s="17">
        <v>39024</v>
      </c>
      <c r="H6" s="18">
        <v>0.45</v>
      </c>
      <c r="J6" s="35"/>
      <c r="K6" s="36"/>
      <c r="L6" s="37"/>
      <c r="M6" s="38"/>
      <c r="N6" s="39"/>
      <c r="O6" s="39"/>
      <c r="P6" s="39"/>
      <c r="Q6" s="40"/>
    </row>
    <row r="7" spans="1:17" ht="12.75">
      <c r="A7" s="13" t="s">
        <v>12</v>
      </c>
      <c r="B7" s="14" t="s">
        <v>18</v>
      </c>
      <c r="C7" s="15">
        <v>10</v>
      </c>
      <c r="D7" s="16">
        <v>4</v>
      </c>
      <c r="E7" s="17">
        <v>36892</v>
      </c>
      <c r="F7" s="17">
        <v>38687</v>
      </c>
      <c r="G7" s="17">
        <v>39025</v>
      </c>
      <c r="H7" s="18">
        <v>0.56</v>
      </c>
      <c r="J7" s="35"/>
      <c r="K7" s="36"/>
      <c r="L7" s="37"/>
      <c r="M7" s="38"/>
      <c r="N7" s="39"/>
      <c r="O7" s="39"/>
      <c r="P7" s="39"/>
      <c r="Q7" s="40"/>
    </row>
    <row r="8" spans="1:17" ht="12.75">
      <c r="A8" s="13" t="s">
        <v>13</v>
      </c>
      <c r="B8" s="14" t="s">
        <v>19</v>
      </c>
      <c r="C8" s="15">
        <v>13</v>
      </c>
      <c r="D8" s="16">
        <v>8</v>
      </c>
      <c r="E8" s="17">
        <v>37257</v>
      </c>
      <c r="F8" s="17">
        <v>38718</v>
      </c>
      <c r="G8" s="17">
        <v>39026</v>
      </c>
      <c r="H8" s="18">
        <v>0.74</v>
      </c>
      <c r="J8" s="35"/>
      <c r="K8" s="36"/>
      <c r="L8" s="37"/>
      <c r="M8" s="38"/>
      <c r="N8" s="39"/>
      <c r="O8" s="39"/>
      <c r="P8" s="39"/>
      <c r="Q8" s="40"/>
    </row>
    <row r="9" spans="1:17" ht="12.75">
      <c r="A9" s="13" t="s">
        <v>14</v>
      </c>
      <c r="B9" s="14" t="s">
        <v>20</v>
      </c>
      <c r="C9" s="15">
        <v>16</v>
      </c>
      <c r="D9" s="16">
        <v>16</v>
      </c>
      <c r="E9" s="17">
        <v>37622</v>
      </c>
      <c r="F9" s="17">
        <v>38749</v>
      </c>
      <c r="G9" s="17">
        <v>39027</v>
      </c>
      <c r="H9" s="18">
        <v>0.13</v>
      </c>
      <c r="J9" s="35"/>
      <c r="K9" s="36"/>
      <c r="L9" s="37"/>
      <c r="M9" s="38"/>
      <c r="N9" s="39"/>
      <c r="O9" s="39"/>
      <c r="P9" s="39"/>
      <c r="Q9" s="40"/>
    </row>
    <row r="10" spans="1:17" ht="12.75">
      <c r="A10" s="13" t="s">
        <v>15</v>
      </c>
      <c r="B10" s="14" t="s">
        <v>21</v>
      </c>
      <c r="C10" s="15">
        <v>19</v>
      </c>
      <c r="D10" s="16">
        <v>32</v>
      </c>
      <c r="E10" s="17">
        <v>37987</v>
      </c>
      <c r="F10" s="17">
        <v>38777</v>
      </c>
      <c r="G10" s="17">
        <v>39028</v>
      </c>
      <c r="H10" s="18">
        <v>0.65</v>
      </c>
      <c r="J10" s="35"/>
      <c r="K10" s="36"/>
      <c r="L10" s="37"/>
      <c r="M10" s="38"/>
      <c r="N10" s="39"/>
      <c r="O10" s="39"/>
      <c r="P10" s="39"/>
      <c r="Q10" s="40"/>
    </row>
    <row r="11" spans="1:17" ht="12.75">
      <c r="A11" s="13" t="s">
        <v>8</v>
      </c>
      <c r="B11" s="14" t="s">
        <v>22</v>
      </c>
      <c r="C11" s="15">
        <v>22</v>
      </c>
      <c r="D11" s="16">
        <v>64</v>
      </c>
      <c r="E11" s="17">
        <v>38353</v>
      </c>
      <c r="F11" s="17">
        <v>38808</v>
      </c>
      <c r="G11" s="17">
        <v>39029</v>
      </c>
      <c r="H11" s="18">
        <v>0.94</v>
      </c>
      <c r="J11" s="35"/>
      <c r="K11" s="36"/>
      <c r="L11" s="37"/>
      <c r="M11" s="38"/>
      <c r="N11" s="39"/>
      <c r="O11" s="39"/>
      <c r="P11" s="39"/>
      <c r="Q11" s="40"/>
    </row>
    <row r="12" spans="1:17" ht="12.75">
      <c r="A12" s="13" t="s">
        <v>10</v>
      </c>
      <c r="B12" s="14" t="s">
        <v>23</v>
      </c>
      <c r="C12" s="15">
        <v>25</v>
      </c>
      <c r="D12" s="16">
        <v>128</v>
      </c>
      <c r="E12" s="17">
        <v>38718</v>
      </c>
      <c r="F12" s="17">
        <v>38838</v>
      </c>
      <c r="G12" s="17">
        <v>39030</v>
      </c>
      <c r="H12" s="18">
        <v>0.24</v>
      </c>
      <c r="J12" s="35"/>
      <c r="K12" s="36"/>
      <c r="L12" s="37"/>
      <c r="M12" s="38"/>
      <c r="N12" s="39"/>
      <c r="O12" s="39"/>
      <c r="P12" s="39"/>
      <c r="Q12" s="40"/>
    </row>
    <row r="13" spans="1:17" ht="12.75">
      <c r="A13" s="13" t="s">
        <v>11</v>
      </c>
      <c r="B13" s="14" t="s">
        <v>24</v>
      </c>
      <c r="C13" s="15">
        <v>28</v>
      </c>
      <c r="D13" s="16">
        <v>256</v>
      </c>
      <c r="E13" s="17">
        <v>39083</v>
      </c>
      <c r="F13" s="17">
        <v>38869</v>
      </c>
      <c r="G13" s="17">
        <v>39031</v>
      </c>
      <c r="H13" s="18">
        <v>0.65</v>
      </c>
      <c r="J13" s="35"/>
      <c r="K13" s="36"/>
      <c r="L13" s="37"/>
      <c r="M13" s="38"/>
      <c r="N13" s="39"/>
      <c r="O13" s="39"/>
      <c r="P13" s="39"/>
      <c r="Q13" s="40"/>
    </row>
    <row r="14" spans="1:17" ht="12.75">
      <c r="A14" s="13" t="s">
        <v>12</v>
      </c>
      <c r="B14" s="14" t="s">
        <v>25</v>
      </c>
      <c r="C14" s="15">
        <v>31</v>
      </c>
      <c r="D14" s="16">
        <v>512</v>
      </c>
      <c r="E14" s="17">
        <v>39448</v>
      </c>
      <c r="F14" s="17">
        <v>38899</v>
      </c>
      <c r="G14" s="17">
        <v>39032</v>
      </c>
      <c r="H14" s="18">
        <v>0.87</v>
      </c>
      <c r="J14" s="35"/>
      <c r="K14" s="36"/>
      <c r="L14" s="37"/>
      <c r="M14" s="38"/>
      <c r="N14" s="39"/>
      <c r="O14" s="39"/>
      <c r="P14" s="39"/>
      <c r="Q14" s="40"/>
    </row>
    <row r="15" spans="1:17" ht="12.75">
      <c r="A15" s="13" t="s">
        <v>13</v>
      </c>
      <c r="B15" s="14" t="s">
        <v>26</v>
      </c>
      <c r="C15" s="15">
        <v>34</v>
      </c>
      <c r="D15" s="16">
        <v>1024</v>
      </c>
      <c r="E15" s="17">
        <v>39814</v>
      </c>
      <c r="F15" s="17">
        <v>38930</v>
      </c>
      <c r="G15" s="17">
        <v>39033</v>
      </c>
      <c r="H15" s="18">
        <v>0.35</v>
      </c>
      <c r="J15" s="35"/>
      <c r="K15" s="36"/>
      <c r="L15" s="37"/>
      <c r="M15" s="38"/>
      <c r="N15" s="39"/>
      <c r="O15" s="39"/>
      <c r="P15" s="39"/>
      <c r="Q15" s="40"/>
    </row>
    <row r="16" spans="1:17" ht="12.75">
      <c r="A16" s="13" t="s">
        <v>14</v>
      </c>
      <c r="B16" s="14" t="s">
        <v>9</v>
      </c>
      <c r="C16" s="15">
        <v>37</v>
      </c>
      <c r="D16" s="16">
        <v>2048</v>
      </c>
      <c r="E16" s="17">
        <v>40179</v>
      </c>
      <c r="F16" s="17">
        <v>38961</v>
      </c>
      <c r="G16" s="17">
        <v>39034</v>
      </c>
      <c r="H16" s="18">
        <v>0.24</v>
      </c>
      <c r="J16" s="35"/>
      <c r="K16" s="36"/>
      <c r="L16" s="37"/>
      <c r="M16" s="38"/>
      <c r="N16" s="39"/>
      <c r="O16" s="39"/>
      <c r="P16" s="39"/>
      <c r="Q16" s="40"/>
    </row>
    <row r="17" spans="1:17" ht="12.75">
      <c r="A17" s="13" t="s">
        <v>15</v>
      </c>
      <c r="B17" s="14" t="s">
        <v>16</v>
      </c>
      <c r="C17" s="15">
        <v>40</v>
      </c>
      <c r="D17" s="16">
        <v>4096</v>
      </c>
      <c r="E17" s="17">
        <v>40544</v>
      </c>
      <c r="F17" s="17">
        <v>38991</v>
      </c>
      <c r="G17" s="17">
        <v>39035</v>
      </c>
      <c r="H17" s="18">
        <v>0.56</v>
      </c>
      <c r="J17" s="35"/>
      <c r="K17" s="36"/>
      <c r="L17" s="37"/>
      <c r="M17" s="38"/>
      <c r="N17" s="39"/>
      <c r="O17" s="39"/>
      <c r="P17" s="39"/>
      <c r="Q17" s="40"/>
    </row>
    <row r="18" spans="1:17" ht="12.75">
      <c r="A18" s="13" t="s">
        <v>8</v>
      </c>
      <c r="B18" s="14" t="s">
        <v>17</v>
      </c>
      <c r="C18" s="15">
        <v>43</v>
      </c>
      <c r="D18" s="16">
        <v>8192</v>
      </c>
      <c r="E18" s="17">
        <v>40909</v>
      </c>
      <c r="F18" s="17">
        <v>39022</v>
      </c>
      <c r="G18" s="17">
        <v>39036</v>
      </c>
      <c r="H18" s="18">
        <v>0.44</v>
      </c>
      <c r="J18" s="35"/>
      <c r="K18" s="36"/>
      <c r="L18" s="37"/>
      <c r="M18" s="38"/>
      <c r="N18" s="39"/>
      <c r="O18" s="39"/>
      <c r="P18" s="39"/>
      <c r="Q18" s="40"/>
    </row>
    <row r="19" spans="1:17" ht="12.75">
      <c r="A19" s="13" t="s">
        <v>10</v>
      </c>
      <c r="B19" s="14" t="s">
        <v>18</v>
      </c>
      <c r="C19" s="15">
        <v>46</v>
      </c>
      <c r="D19" s="16">
        <v>16384</v>
      </c>
      <c r="E19" s="17">
        <v>41275</v>
      </c>
      <c r="F19" s="17">
        <v>39052</v>
      </c>
      <c r="G19" s="17">
        <v>39037</v>
      </c>
      <c r="H19" s="18">
        <v>0.24</v>
      </c>
      <c r="J19" s="35"/>
      <c r="K19" s="36"/>
      <c r="L19" s="37"/>
      <c r="M19" s="38"/>
      <c r="N19" s="39"/>
      <c r="O19" s="39"/>
      <c r="P19" s="39"/>
      <c r="Q19" s="40"/>
    </row>
    <row r="22" spans="1:2" ht="12.75">
      <c r="A22" s="43" t="s">
        <v>34</v>
      </c>
      <c r="B22" s="43"/>
    </row>
    <row r="24" ht="12.75">
      <c r="A24" t="s">
        <v>28</v>
      </c>
    </row>
    <row r="25" spans="1:5" ht="12.75">
      <c r="A25" s="19"/>
      <c r="B25" s="19"/>
      <c r="C25" s="19"/>
      <c r="D25" s="20" t="s">
        <v>29</v>
      </c>
      <c r="E25" s="21"/>
    </row>
    <row r="26" spans="1:4" ht="12.75">
      <c r="A26" s="22">
        <v>2</v>
      </c>
      <c r="B26" s="22">
        <v>43</v>
      </c>
      <c r="C26" s="22">
        <v>4</v>
      </c>
      <c r="D26" s="41">
        <f>A26+B26+C26</f>
        <v>49</v>
      </c>
    </row>
    <row r="27" spans="1:4" ht="12.75">
      <c r="A27" s="22">
        <v>42</v>
      </c>
      <c r="B27" s="22">
        <v>43</v>
      </c>
      <c r="C27" s="22">
        <v>-5</v>
      </c>
      <c r="D27" s="41">
        <f aca="true" t="shared" si="0" ref="D27:D32">A27+B27+C27</f>
        <v>80</v>
      </c>
    </row>
    <row r="28" spans="1:4" ht="12.75">
      <c r="A28" s="22">
        <v>3</v>
      </c>
      <c r="B28" s="22">
        <v>424</v>
      </c>
      <c r="C28" s="23">
        <v>5</v>
      </c>
      <c r="D28" s="41">
        <f t="shared" si="0"/>
        <v>432</v>
      </c>
    </row>
    <row r="29" spans="1:4" ht="12.75">
      <c r="A29" s="22">
        <v>46</v>
      </c>
      <c r="B29" s="22">
        <v>24</v>
      </c>
      <c r="D29" s="41">
        <f t="shared" si="0"/>
        <v>70</v>
      </c>
    </row>
    <row r="30" spans="1:4" ht="12.75">
      <c r="A30" s="22">
        <v>7</v>
      </c>
      <c r="B30" s="24">
        <v>242</v>
      </c>
      <c r="D30" s="41">
        <f t="shared" si="0"/>
        <v>249</v>
      </c>
    </row>
    <row r="31" spans="1:4" ht="12.75">
      <c r="A31" s="23">
        <v>453</v>
      </c>
      <c r="B31" s="22">
        <v>42</v>
      </c>
      <c r="C31" s="22">
        <v>45</v>
      </c>
      <c r="D31" s="41">
        <f t="shared" si="0"/>
        <v>540</v>
      </c>
    </row>
    <row r="32" spans="2:4" ht="12.75">
      <c r="B32" s="22">
        <v>2</v>
      </c>
      <c r="C32" s="22">
        <v>-59</v>
      </c>
      <c r="D32" s="41">
        <f t="shared" si="0"/>
        <v>-57</v>
      </c>
    </row>
    <row r="34" ht="12.75">
      <c r="A34" t="s">
        <v>30</v>
      </c>
    </row>
    <row r="36" spans="1:4" ht="12.75">
      <c r="A36" s="22"/>
      <c r="B36" s="22"/>
      <c r="C36" s="20" t="s">
        <v>29</v>
      </c>
      <c r="D36" s="21"/>
    </row>
    <row r="37" spans="1:3" ht="12.75">
      <c r="A37" s="22">
        <v>34</v>
      </c>
      <c r="B37" s="22">
        <v>3</v>
      </c>
      <c r="C37" s="41">
        <f>A37-B37</f>
        <v>31</v>
      </c>
    </row>
    <row r="38" spans="1:3" ht="12.75">
      <c r="A38" s="22">
        <v>45</v>
      </c>
      <c r="B38" s="22">
        <v>40</v>
      </c>
      <c r="C38" s="41">
        <f>A38-B38</f>
        <v>5</v>
      </c>
    </row>
    <row r="39" spans="1:3" ht="12.75">
      <c r="A39" s="22">
        <v>3</v>
      </c>
      <c r="B39" s="22">
        <v>46</v>
      </c>
      <c r="C39" s="41">
        <f>A39-B39</f>
        <v>-43</v>
      </c>
    </row>
    <row r="40" spans="1:3" ht="12.75">
      <c r="A40" s="22">
        <v>98</v>
      </c>
      <c r="B40" s="22">
        <v>8</v>
      </c>
      <c r="C40" s="41">
        <f>A40-B40</f>
        <v>90</v>
      </c>
    </row>
    <row r="41" spans="1:3" ht="12.75">
      <c r="A41" s="22">
        <v>567865</v>
      </c>
      <c r="B41" s="22">
        <v>235353</v>
      </c>
      <c r="C41" s="41">
        <f>A41-B41</f>
        <v>332512</v>
      </c>
    </row>
    <row r="42" ht="12.75">
      <c r="K42" s="42"/>
    </row>
    <row r="44" ht="12.75">
      <c r="A44" t="s">
        <v>31</v>
      </c>
    </row>
    <row r="46" spans="1:5" ht="12.75">
      <c r="A46" s="19"/>
      <c r="B46" s="19"/>
      <c r="C46" s="19"/>
      <c r="D46" s="20" t="s">
        <v>29</v>
      </c>
      <c r="E46" s="21"/>
    </row>
    <row r="47" spans="1:4" ht="12.75">
      <c r="A47" s="22">
        <v>2</v>
      </c>
      <c r="B47" s="22">
        <v>43</v>
      </c>
      <c r="C47" s="22">
        <v>4</v>
      </c>
      <c r="D47" s="41">
        <f>A47*B47*C47</f>
        <v>344</v>
      </c>
    </row>
    <row r="48" spans="1:4" ht="12.75">
      <c r="A48" s="22">
        <v>42</v>
      </c>
      <c r="B48" s="22">
        <v>43</v>
      </c>
      <c r="C48" s="22">
        <v>-5</v>
      </c>
      <c r="D48" s="41">
        <f>A48*B48*C48</f>
        <v>-9030</v>
      </c>
    </row>
    <row r="49" spans="1:4" ht="12.75">
      <c r="A49" s="22">
        <v>3</v>
      </c>
      <c r="B49" s="22">
        <v>424</v>
      </c>
      <c r="C49" s="23">
        <v>5</v>
      </c>
      <c r="D49" s="41">
        <f>A49*B49*C49</f>
        <v>6360</v>
      </c>
    </row>
    <row r="50" spans="1:4" ht="12.75">
      <c r="A50" s="22">
        <v>46</v>
      </c>
      <c r="B50" s="22">
        <v>24</v>
      </c>
      <c r="D50" s="41">
        <f>A50*B50</f>
        <v>1104</v>
      </c>
    </row>
    <row r="51" spans="1:4" ht="12.75">
      <c r="A51" s="22">
        <v>7</v>
      </c>
      <c r="B51" s="24">
        <v>242</v>
      </c>
      <c r="D51" s="41">
        <f>A51*B51</f>
        <v>1694</v>
      </c>
    </row>
    <row r="52" spans="1:4" ht="12.75">
      <c r="A52" s="23">
        <v>453</v>
      </c>
      <c r="B52" s="22">
        <v>42</v>
      </c>
      <c r="C52" s="22">
        <v>45</v>
      </c>
      <c r="D52" s="41">
        <f>A52*B52*C52</f>
        <v>856170</v>
      </c>
    </row>
    <row r="53" spans="2:4" ht="12.75">
      <c r="B53" s="22">
        <v>2</v>
      </c>
      <c r="C53" s="22">
        <v>-59</v>
      </c>
      <c r="D53" s="41">
        <f>B53*C53</f>
        <v>-118</v>
      </c>
    </row>
    <row r="55" ht="12.75">
      <c r="A55" t="s">
        <v>32</v>
      </c>
    </row>
    <row r="57" spans="1:4" ht="12.75">
      <c r="A57" s="22"/>
      <c r="B57" s="22"/>
      <c r="C57" s="20" t="s">
        <v>29</v>
      </c>
      <c r="D57" s="21"/>
    </row>
    <row r="58" spans="1:3" ht="12.75">
      <c r="A58" s="22">
        <v>45</v>
      </c>
      <c r="B58" s="22">
        <v>9</v>
      </c>
      <c r="C58" s="41">
        <f>A58/B58</f>
        <v>5</v>
      </c>
    </row>
    <row r="59" spans="1:3" ht="12.75">
      <c r="A59" s="22">
        <v>45</v>
      </c>
      <c r="B59" s="22">
        <v>5</v>
      </c>
      <c r="C59" s="41">
        <f>A59/B59</f>
        <v>9</v>
      </c>
    </row>
    <row r="60" spans="1:3" ht="12.75">
      <c r="A60" s="22">
        <v>225</v>
      </c>
      <c r="B60" s="22">
        <v>5</v>
      </c>
      <c r="C60" s="41">
        <f>A60/B60</f>
        <v>45</v>
      </c>
    </row>
    <row r="61" spans="1:3" ht="12.75">
      <c r="A61" s="22">
        <v>1024</v>
      </c>
      <c r="B61" s="22">
        <v>64</v>
      </c>
      <c r="C61" s="41">
        <f>A61/B61</f>
        <v>16</v>
      </c>
    </row>
    <row r="62" spans="1:3" ht="12.75">
      <c r="A62" s="22">
        <v>567865</v>
      </c>
      <c r="B62" s="22">
        <v>235353</v>
      </c>
      <c r="C62" s="41">
        <f>A62/B62</f>
        <v>2.4128224411840935</v>
      </c>
    </row>
    <row r="64" ht="12.75">
      <c r="A64" t="s">
        <v>35</v>
      </c>
    </row>
    <row r="66" spans="1:4" ht="12.75">
      <c r="A66" s="22"/>
      <c r="B66" s="22"/>
      <c r="C66" s="20" t="s">
        <v>29</v>
      </c>
      <c r="D66" s="21"/>
    </row>
    <row r="67" spans="1:3" ht="12.75">
      <c r="A67" s="22">
        <v>3</v>
      </c>
      <c r="B67" s="22">
        <v>10</v>
      </c>
      <c r="C67" s="41">
        <f>(A67*B67)/2</f>
        <v>15</v>
      </c>
    </row>
    <row r="68" spans="1:3" ht="12.75">
      <c r="A68" s="22">
        <v>6</v>
      </c>
      <c r="B68" s="22">
        <v>8</v>
      </c>
      <c r="C68" s="41">
        <f>(A68*B68)/2</f>
        <v>24</v>
      </c>
    </row>
    <row r="69" spans="1:3" ht="12.75">
      <c r="A69" s="22">
        <v>2345</v>
      </c>
      <c r="B69" s="22">
        <v>456</v>
      </c>
      <c r="C69" s="41">
        <f>(A69*B69)/2</f>
        <v>534660</v>
      </c>
    </row>
    <row r="72" spans="1:9" ht="12.75">
      <c r="A72" s="45" t="s">
        <v>36</v>
      </c>
      <c r="B72" s="45"/>
      <c r="C72" s="45"/>
      <c r="D72" s="45"/>
      <c r="E72" s="45"/>
      <c r="F72" s="45"/>
      <c r="G72" s="45"/>
      <c r="H72" s="45"/>
      <c r="I72" s="19"/>
    </row>
    <row r="73" spans="1:9" ht="12.75">
      <c r="A73" s="45"/>
      <c r="B73" s="45"/>
      <c r="C73" s="45"/>
      <c r="D73" s="45"/>
      <c r="E73" s="45"/>
      <c r="F73" s="45"/>
      <c r="G73" s="45"/>
      <c r="H73" s="45"/>
      <c r="I73" s="44"/>
    </row>
    <row r="74" spans="1:9" ht="12.75">
      <c r="A74" s="46">
        <v>110</v>
      </c>
      <c r="B74" s="46">
        <v>123</v>
      </c>
      <c r="C74" s="46">
        <v>432</v>
      </c>
      <c r="D74" s="53">
        <f>A74+B74+C74</f>
        <v>665</v>
      </c>
      <c r="E74" s="45"/>
      <c r="F74" s="45"/>
      <c r="G74" s="45"/>
      <c r="H74" s="45"/>
      <c r="I74" s="19"/>
    </row>
    <row r="75" spans="1:9" ht="12.75">
      <c r="A75" s="46">
        <v>321</v>
      </c>
      <c r="B75" s="46">
        <v>34</v>
      </c>
      <c r="C75" s="46">
        <v>54</v>
      </c>
      <c r="D75" s="53">
        <f>A75+B75+C75</f>
        <v>409</v>
      </c>
      <c r="E75" s="45"/>
      <c r="F75" s="45"/>
      <c r="G75" s="45"/>
      <c r="H75" s="45"/>
      <c r="I75" s="19"/>
    </row>
    <row r="76" spans="1:9" ht="12.75">
      <c r="A76" s="46">
        <v>432</v>
      </c>
      <c r="B76" s="46">
        <v>543</v>
      </c>
      <c r="C76" s="46">
        <v>10</v>
      </c>
      <c r="D76" s="53">
        <f>A76+B76+C76</f>
        <v>985</v>
      </c>
      <c r="E76" s="45"/>
      <c r="F76" s="45"/>
      <c r="G76" s="45"/>
      <c r="H76" s="45"/>
      <c r="I76" s="19"/>
    </row>
    <row r="77" spans="1:9" ht="12.75">
      <c r="A77" s="45"/>
      <c r="B77" s="45"/>
      <c r="C77" s="45"/>
      <c r="D77" s="45"/>
      <c r="E77" s="45"/>
      <c r="F77" s="45"/>
      <c r="G77" s="45"/>
      <c r="H77" s="45"/>
      <c r="I77" s="19"/>
    </row>
    <row r="78" spans="1:9" ht="12.75">
      <c r="A78" s="45" t="s">
        <v>37</v>
      </c>
      <c r="B78" s="45"/>
      <c r="C78" s="45"/>
      <c r="D78" s="45"/>
      <c r="E78" s="45"/>
      <c r="F78" s="45"/>
      <c r="G78" s="45"/>
      <c r="H78" s="45"/>
      <c r="I78" s="19"/>
    </row>
    <row r="79" spans="1:9" ht="12.75">
      <c r="A79" s="45"/>
      <c r="B79" s="45" t="s">
        <v>38</v>
      </c>
      <c r="C79" s="45" t="s">
        <v>39</v>
      </c>
      <c r="D79" s="45" t="s">
        <v>40</v>
      </c>
      <c r="E79" s="45" t="s">
        <v>41</v>
      </c>
      <c r="F79" s="45" t="s">
        <v>42</v>
      </c>
      <c r="G79" s="45" t="s">
        <v>43</v>
      </c>
      <c r="H79" s="45" t="s">
        <v>61</v>
      </c>
      <c r="I79" s="19"/>
    </row>
    <row r="80" spans="1:9" ht="12.75">
      <c r="A80" s="45" t="s">
        <v>44</v>
      </c>
      <c r="B80" s="46">
        <v>1200</v>
      </c>
      <c r="C80" s="46">
        <v>1600</v>
      </c>
      <c r="D80" s="46">
        <v>900</v>
      </c>
      <c r="E80" s="46">
        <v>1200</v>
      </c>
      <c r="F80" s="46">
        <v>1100</v>
      </c>
      <c r="G80" s="46">
        <v>950</v>
      </c>
      <c r="H80" s="53">
        <f>B80+C80+D80+E80+F80+G80</f>
        <v>6950</v>
      </c>
      <c r="I80" s="19"/>
    </row>
    <row r="81" spans="1:9" ht="12.75">
      <c r="A81" s="45"/>
      <c r="B81" s="45"/>
      <c r="C81" s="45"/>
      <c r="D81" s="45"/>
      <c r="E81" s="45"/>
      <c r="F81" s="45"/>
      <c r="G81" s="45"/>
      <c r="H81" s="45"/>
      <c r="I81" s="19"/>
    </row>
    <row r="82" spans="1:8" ht="12.75">
      <c r="A82" s="45"/>
      <c r="B82" s="45" t="s">
        <v>45</v>
      </c>
      <c r="C82" s="45" t="s">
        <v>46</v>
      </c>
      <c r="D82" s="45" t="s">
        <v>47</v>
      </c>
      <c r="E82" s="45" t="s">
        <v>48</v>
      </c>
      <c r="F82" s="45" t="s">
        <v>49</v>
      </c>
      <c r="G82" s="45" t="s">
        <v>50</v>
      </c>
      <c r="H82" s="45" t="s">
        <v>62</v>
      </c>
    </row>
    <row r="83" spans="1:8" ht="12.75">
      <c r="A83" s="45" t="s">
        <v>44</v>
      </c>
      <c r="B83" s="46">
        <v>780</v>
      </c>
      <c r="C83" s="46">
        <v>810</v>
      </c>
      <c r="D83" s="46">
        <v>1800</v>
      </c>
      <c r="E83" s="46">
        <v>1200</v>
      </c>
      <c r="F83" s="46">
        <v>1100</v>
      </c>
      <c r="G83" s="46">
        <v>1950</v>
      </c>
      <c r="H83" s="53">
        <f>B83+C83+D83+E83+F83+G83</f>
        <v>7640</v>
      </c>
    </row>
    <row r="84" spans="1:8" ht="12.75">
      <c r="A84" s="45"/>
      <c r="B84" s="45"/>
      <c r="C84" s="45"/>
      <c r="D84" s="45"/>
      <c r="E84" s="45"/>
      <c r="F84" s="45"/>
      <c r="G84" s="45"/>
      <c r="H84" s="45"/>
    </row>
    <row r="85" spans="1:8" ht="12.75">
      <c r="A85" s="45" t="s">
        <v>51</v>
      </c>
      <c r="B85" s="45"/>
      <c r="C85" s="45"/>
      <c r="D85" s="45"/>
      <c r="E85" s="45"/>
      <c r="F85" s="45"/>
      <c r="G85" s="45"/>
      <c r="H85" s="45"/>
    </row>
    <row r="86" spans="1:8" ht="12.75">
      <c r="A86" s="45"/>
      <c r="B86" s="45"/>
      <c r="C86" s="45"/>
      <c r="D86" s="45"/>
      <c r="E86" s="45"/>
      <c r="F86" s="45"/>
      <c r="G86" s="45"/>
      <c r="H86" s="45"/>
    </row>
    <row r="87" spans="1:8" ht="12.75">
      <c r="A87" s="45"/>
      <c r="B87" s="53">
        <f>H80+H83</f>
        <v>14590</v>
      </c>
      <c r="C87" s="45"/>
      <c r="D87" s="45"/>
      <c r="E87" s="45"/>
      <c r="F87" s="45"/>
      <c r="G87" s="45"/>
      <c r="H87" s="45"/>
    </row>
    <row r="88" spans="1:8" ht="12.75">
      <c r="A88" s="45"/>
      <c r="B88" s="45"/>
      <c r="C88" s="45"/>
      <c r="D88" s="45"/>
      <c r="E88" s="45"/>
      <c r="F88" s="45"/>
      <c r="G88" s="45"/>
      <c r="H88" s="45"/>
    </row>
    <row r="89" spans="1:8" ht="12.75">
      <c r="A89" s="45" t="s">
        <v>52</v>
      </c>
      <c r="B89" s="45"/>
      <c r="C89" s="45"/>
      <c r="D89" s="45"/>
      <c r="E89" s="45"/>
      <c r="F89" s="45"/>
      <c r="G89" s="45"/>
      <c r="H89" s="45"/>
    </row>
    <row r="90" spans="1:8" ht="12.75">
      <c r="A90" s="45"/>
      <c r="B90" s="45"/>
      <c r="C90" s="45"/>
      <c r="D90" s="45"/>
      <c r="E90" s="45"/>
      <c r="F90" s="45"/>
      <c r="G90" s="45"/>
      <c r="H90" s="45"/>
    </row>
    <row r="91" spans="1:8" ht="12.75">
      <c r="A91" s="46">
        <v>11</v>
      </c>
      <c r="B91" s="46">
        <v>5</v>
      </c>
      <c r="C91" s="53">
        <f>A91*B91</f>
        <v>55</v>
      </c>
      <c r="D91" s="45"/>
      <c r="E91" s="45"/>
      <c r="F91" s="45"/>
      <c r="G91" s="45"/>
      <c r="H91" s="45"/>
    </row>
    <row r="92" spans="1:8" ht="12.75">
      <c r="A92" s="46">
        <v>100</v>
      </c>
      <c r="B92" s="46">
        <v>0.6</v>
      </c>
      <c r="C92" s="53">
        <f>A92*B92</f>
        <v>60</v>
      </c>
      <c r="D92" s="45"/>
      <c r="E92" s="45"/>
      <c r="F92" s="45"/>
      <c r="G92" s="45"/>
      <c r="H92" s="45"/>
    </row>
    <row r="93" spans="1:8" ht="12.75">
      <c r="A93" s="46">
        <v>1001</v>
      </c>
      <c r="B93" s="46">
        <v>120</v>
      </c>
      <c r="C93" s="53">
        <f>A93*B93</f>
        <v>120120</v>
      </c>
      <c r="D93" s="45"/>
      <c r="E93" s="45"/>
      <c r="F93" s="45"/>
      <c r="G93" s="45"/>
      <c r="H93" s="45"/>
    </row>
    <row r="94" spans="1:8" ht="12.75">
      <c r="A94" s="45"/>
      <c r="B94" s="45"/>
      <c r="C94" s="45"/>
      <c r="D94" s="45"/>
      <c r="E94" s="45"/>
      <c r="F94" s="45"/>
      <c r="G94" s="45"/>
      <c r="H94" s="45"/>
    </row>
    <row r="95" spans="1:8" ht="12.75">
      <c r="A95" s="45"/>
      <c r="B95" s="45"/>
      <c r="C95" s="45"/>
      <c r="D95" s="45"/>
      <c r="E95" s="45"/>
      <c r="F95" s="45"/>
      <c r="G95" s="45"/>
      <c r="H95" s="45"/>
    </row>
    <row r="96" spans="1:8" ht="12.75">
      <c r="A96" s="45" t="s">
        <v>63</v>
      </c>
      <c r="B96" s="45"/>
      <c r="C96" s="45"/>
      <c r="D96" s="45"/>
      <c r="E96" s="45"/>
      <c r="F96" s="45"/>
      <c r="G96" s="45"/>
      <c r="H96" s="45"/>
    </row>
    <row r="97" spans="1:8" ht="12.75">
      <c r="A97" s="45"/>
      <c r="B97" s="45"/>
      <c r="C97" s="45"/>
      <c r="D97" s="45"/>
      <c r="E97" s="45"/>
      <c r="F97" s="45"/>
      <c r="G97" s="45"/>
      <c r="H97" s="45"/>
    </row>
    <row r="98" spans="1:8" ht="12.75">
      <c r="A98" s="45"/>
      <c r="B98" s="45" t="s">
        <v>53</v>
      </c>
      <c r="C98" s="45" t="s">
        <v>54</v>
      </c>
      <c r="D98" s="45" t="s">
        <v>55</v>
      </c>
      <c r="E98" s="45"/>
      <c r="F98" s="45"/>
      <c r="G98" s="45"/>
      <c r="H98" s="45"/>
    </row>
    <row r="99" spans="1:8" ht="12.75">
      <c r="A99" s="45" t="s">
        <v>56</v>
      </c>
      <c r="B99" s="46">
        <v>4500</v>
      </c>
      <c r="C99" s="46">
        <v>1.25</v>
      </c>
      <c r="D99" s="53">
        <f>B99*C99</f>
        <v>5625</v>
      </c>
      <c r="E99" s="45"/>
      <c r="F99" s="45"/>
      <c r="G99" s="45"/>
      <c r="H99" s="45"/>
    </row>
    <row r="100" spans="1:8" ht="12.75">
      <c r="A100" s="45" t="s">
        <v>57</v>
      </c>
      <c r="B100" s="46">
        <v>1000</v>
      </c>
      <c r="C100" s="46">
        <v>1.25</v>
      </c>
      <c r="D100" s="53">
        <f>B100*C100</f>
        <v>1250</v>
      </c>
      <c r="E100" s="45"/>
      <c r="F100" s="45"/>
      <c r="G100" s="45"/>
      <c r="H100" s="45"/>
    </row>
    <row r="101" spans="1:8" ht="12.75">
      <c r="A101" s="45" t="s">
        <v>58</v>
      </c>
      <c r="B101" s="46">
        <v>2200</v>
      </c>
      <c r="C101" s="46">
        <v>1.25</v>
      </c>
      <c r="D101" s="53">
        <f>B101*C101</f>
        <v>2750</v>
      </c>
      <c r="E101" s="45"/>
      <c r="F101" s="45"/>
      <c r="G101" s="45"/>
      <c r="H101" s="45"/>
    </row>
    <row r="102" spans="1:8" ht="12.75">
      <c r="A102" s="45" t="s">
        <v>59</v>
      </c>
      <c r="B102" s="46">
        <v>560</v>
      </c>
      <c r="C102" s="46">
        <v>1.25</v>
      </c>
      <c r="D102" s="53">
        <f>B102*C102</f>
        <v>700</v>
      </c>
      <c r="E102" s="45"/>
      <c r="F102" s="45"/>
      <c r="G102" s="45"/>
      <c r="H102" s="45"/>
    </row>
    <row r="103" spans="1:8" ht="12.75">
      <c r="A103" s="45" t="s">
        <v>60</v>
      </c>
      <c r="B103" s="46">
        <v>50</v>
      </c>
      <c r="C103" s="46">
        <v>1.25</v>
      </c>
      <c r="D103" s="53">
        <f>B103*C103</f>
        <v>62.5</v>
      </c>
      <c r="E103" s="45"/>
      <c r="F103" s="45"/>
      <c r="G103" s="45"/>
      <c r="H103" s="45"/>
    </row>
    <row r="104" spans="1:8" ht="12.75">
      <c r="A104" s="45"/>
      <c r="B104" s="45"/>
      <c r="C104" s="45"/>
      <c r="D104" s="45"/>
      <c r="E104" s="45"/>
      <c r="F104" s="45"/>
      <c r="G104" s="45"/>
      <c r="H104" s="45"/>
    </row>
    <row r="106" spans="1:10" ht="15.75">
      <c r="A106" s="68"/>
      <c r="B106" s="68"/>
      <c r="C106" s="68"/>
      <c r="D106" s="68"/>
      <c r="E106" s="68"/>
      <c r="F106" s="69" t="s">
        <v>93</v>
      </c>
      <c r="G106" s="68"/>
      <c r="H106" s="70"/>
      <c r="I106" s="70"/>
      <c r="J106" s="66"/>
    </row>
    <row r="107" spans="1:10" ht="15">
      <c r="A107" s="68"/>
      <c r="B107" s="68"/>
      <c r="C107" s="68"/>
      <c r="D107" s="68"/>
      <c r="E107" s="68"/>
      <c r="F107" s="61"/>
      <c r="G107" s="68"/>
      <c r="H107" s="70"/>
      <c r="I107" s="70"/>
      <c r="J107" s="66"/>
    </row>
    <row r="108" spans="1:10" ht="15.75">
      <c r="A108" s="68"/>
      <c r="B108" s="68"/>
      <c r="C108" s="68"/>
      <c r="D108" s="68"/>
      <c r="E108" s="68"/>
      <c r="F108" s="63"/>
      <c r="G108" s="68"/>
      <c r="H108" s="70"/>
      <c r="I108" s="70"/>
      <c r="J108" s="67"/>
    </row>
    <row r="109" spans="1:10" ht="15">
      <c r="A109" s="73" t="s">
        <v>114</v>
      </c>
      <c r="B109" s="70"/>
      <c r="C109" s="70"/>
      <c r="D109" s="70"/>
      <c r="E109" s="70"/>
      <c r="F109" s="61"/>
      <c r="G109" s="68"/>
      <c r="H109" s="70"/>
      <c r="I109" s="70"/>
      <c r="J109" s="67"/>
    </row>
    <row r="110" spans="1:10" ht="15.75">
      <c r="A110" s="70"/>
      <c r="B110" s="70"/>
      <c r="C110" s="70"/>
      <c r="D110" s="70"/>
      <c r="E110" s="70"/>
      <c r="F110" s="63" t="s">
        <v>94</v>
      </c>
      <c r="G110" s="68"/>
      <c r="H110" s="70"/>
      <c r="I110" s="70"/>
      <c r="J110" s="67"/>
    </row>
    <row r="111" spans="1:10" ht="15.75" thickBot="1">
      <c r="A111" s="73"/>
      <c r="B111" s="73" t="s">
        <v>53</v>
      </c>
      <c r="C111" s="73" t="s">
        <v>55</v>
      </c>
      <c r="D111" s="73" t="s">
        <v>54</v>
      </c>
      <c r="E111" s="73"/>
      <c r="F111" s="61"/>
      <c r="G111" s="68"/>
      <c r="H111" s="68"/>
      <c r="I111" s="68"/>
      <c r="J111" s="67"/>
    </row>
    <row r="112" spans="1:10" ht="16.5" thickBot="1">
      <c r="A112" s="73" t="s">
        <v>56</v>
      </c>
      <c r="B112" s="74">
        <v>4500</v>
      </c>
      <c r="C112" s="76">
        <f>B112*$D$112</f>
        <v>5625</v>
      </c>
      <c r="D112" s="75">
        <v>1.25</v>
      </c>
      <c r="E112" s="73"/>
      <c r="F112" s="63" t="s">
        <v>95</v>
      </c>
      <c r="G112" s="68"/>
      <c r="H112" s="68"/>
      <c r="I112" s="68"/>
      <c r="J112" s="67"/>
    </row>
    <row r="113" spans="1:10" ht="15.75" thickBot="1">
      <c r="A113" s="73" t="s">
        <v>57</v>
      </c>
      <c r="B113" s="74">
        <v>1000</v>
      </c>
      <c r="C113" s="76">
        <f>B113*$D$112</f>
        <v>1250</v>
      </c>
      <c r="D113" s="73"/>
      <c r="E113" s="73"/>
      <c r="F113" s="61"/>
      <c r="G113" s="68"/>
      <c r="H113" s="68"/>
      <c r="I113" s="68"/>
      <c r="J113" s="67"/>
    </row>
    <row r="114" spans="1:10" ht="16.5" thickBot="1">
      <c r="A114" s="73" t="s">
        <v>58</v>
      </c>
      <c r="B114" s="74">
        <v>2200</v>
      </c>
      <c r="C114" s="76">
        <f>B114*$D$112</f>
        <v>2750</v>
      </c>
      <c r="D114" s="73"/>
      <c r="E114" s="73"/>
      <c r="F114" s="63" t="s">
        <v>96</v>
      </c>
      <c r="G114" s="72"/>
      <c r="H114" s="72"/>
      <c r="I114" s="68"/>
      <c r="J114" s="67"/>
    </row>
    <row r="115" spans="1:10" ht="15.75" thickBot="1">
      <c r="A115" s="73" t="s">
        <v>59</v>
      </c>
      <c r="B115" s="74">
        <v>560</v>
      </c>
      <c r="C115" s="76">
        <f>B115*$D$112</f>
        <v>700</v>
      </c>
      <c r="D115" s="73"/>
      <c r="E115" s="73"/>
      <c r="F115" s="68"/>
      <c r="G115" s="68"/>
      <c r="H115" s="68"/>
      <c r="I115" s="68"/>
      <c r="J115" s="67"/>
    </row>
    <row r="116" spans="1:10" ht="15">
      <c r="A116" s="73" t="s">
        <v>60</v>
      </c>
      <c r="B116" s="74">
        <v>50</v>
      </c>
      <c r="C116" s="76">
        <f>B116*$D$112</f>
        <v>62.5</v>
      </c>
      <c r="D116" s="73"/>
      <c r="E116" s="73"/>
      <c r="F116" s="68"/>
      <c r="G116" s="68"/>
      <c r="H116" s="68"/>
      <c r="I116" s="68"/>
      <c r="J116" s="67"/>
    </row>
    <row r="117" spans="1:10" ht="15">
      <c r="A117" s="73"/>
      <c r="B117" s="73"/>
      <c r="C117" s="73"/>
      <c r="D117" s="73"/>
      <c r="E117" s="73"/>
      <c r="F117" s="68"/>
      <c r="G117" s="68"/>
      <c r="H117" s="70"/>
      <c r="I117" s="70"/>
      <c r="J117" s="67"/>
    </row>
    <row r="118" spans="1:10" ht="15">
      <c r="A118" s="73"/>
      <c r="B118" s="73"/>
      <c r="C118" s="73"/>
      <c r="D118" s="73"/>
      <c r="E118" s="73"/>
      <c r="F118" s="71"/>
      <c r="G118" s="71"/>
      <c r="H118" s="71"/>
      <c r="I118" s="71"/>
      <c r="J118" s="67"/>
    </row>
    <row r="119" spans="1:10" ht="15">
      <c r="A119" s="73" t="s">
        <v>113</v>
      </c>
      <c r="B119" s="73"/>
      <c r="C119" s="73"/>
      <c r="D119" s="73"/>
      <c r="E119" s="73"/>
      <c r="F119" s="71"/>
      <c r="G119" s="71"/>
      <c r="H119" s="71"/>
      <c r="I119" s="71"/>
      <c r="J119" s="67"/>
    </row>
    <row r="120" spans="1:10" ht="15">
      <c r="A120" s="73"/>
      <c r="B120" s="73"/>
      <c r="C120" s="73"/>
      <c r="D120" s="73"/>
      <c r="E120" s="73"/>
      <c r="F120" s="71"/>
      <c r="G120" s="71"/>
      <c r="H120" s="71"/>
      <c r="I120" s="71"/>
      <c r="J120" s="67"/>
    </row>
    <row r="121" spans="1:9" ht="15.75" thickBot="1">
      <c r="A121" s="73"/>
      <c r="B121" s="73" t="s">
        <v>97</v>
      </c>
      <c r="C121" s="73" t="s">
        <v>98</v>
      </c>
      <c r="D121" s="73" t="s">
        <v>99</v>
      </c>
      <c r="E121" s="73"/>
      <c r="F121" s="71"/>
      <c r="G121" s="71"/>
      <c r="H121" s="71"/>
      <c r="I121" s="71"/>
    </row>
    <row r="122" spans="1:9" ht="15.75" thickBot="1">
      <c r="A122" s="73" t="s">
        <v>56</v>
      </c>
      <c r="B122" s="74">
        <v>15000</v>
      </c>
      <c r="C122" s="76">
        <f>B122+$D$122</f>
        <v>15500</v>
      </c>
      <c r="D122" s="75">
        <v>500</v>
      </c>
      <c r="E122" s="73"/>
      <c r="F122" s="71"/>
      <c r="G122" s="71"/>
      <c r="H122" s="71"/>
      <c r="I122" s="71"/>
    </row>
    <row r="123" spans="1:9" ht="15.75" thickBot="1">
      <c r="A123" s="73" t="s">
        <v>57</v>
      </c>
      <c r="B123" s="74">
        <v>18500</v>
      </c>
      <c r="C123" s="76">
        <f>B123+$D$122</f>
        <v>19000</v>
      </c>
      <c r="D123" s="73"/>
      <c r="E123" s="73"/>
      <c r="F123" s="71"/>
      <c r="G123" s="71"/>
      <c r="H123" s="71"/>
      <c r="I123" s="71"/>
    </row>
    <row r="124" spans="1:9" ht="15.75" thickBot="1">
      <c r="A124" s="73" t="s">
        <v>58</v>
      </c>
      <c r="B124" s="74">
        <v>16000</v>
      </c>
      <c r="C124" s="76">
        <f>B124+$D$122</f>
        <v>16500</v>
      </c>
      <c r="D124" s="73"/>
      <c r="E124" s="73"/>
      <c r="F124" s="71"/>
      <c r="G124" s="71"/>
      <c r="H124" s="71"/>
      <c r="I124" s="71"/>
    </row>
    <row r="125" spans="1:9" ht="15.75" thickBot="1">
      <c r="A125" s="73" t="s">
        <v>59</v>
      </c>
      <c r="B125" s="74">
        <v>21000</v>
      </c>
      <c r="C125" s="76">
        <f>B125+$D$122</f>
        <v>21500</v>
      </c>
      <c r="D125" s="73"/>
      <c r="E125" s="73"/>
      <c r="F125" s="71"/>
      <c r="G125" s="71"/>
      <c r="H125" s="71"/>
      <c r="I125" s="71"/>
    </row>
    <row r="126" spans="1:9" ht="15">
      <c r="A126" s="73" t="s">
        <v>60</v>
      </c>
      <c r="B126" s="74">
        <v>17200</v>
      </c>
      <c r="C126" s="76">
        <f>B126+$D$122</f>
        <v>17700</v>
      </c>
      <c r="D126" s="73"/>
      <c r="E126" s="73"/>
      <c r="F126" s="71"/>
      <c r="G126" s="71"/>
      <c r="H126" s="71"/>
      <c r="I126" s="71"/>
    </row>
    <row r="127" spans="1:9" ht="15">
      <c r="A127" s="73"/>
      <c r="B127" s="73"/>
      <c r="C127" s="73"/>
      <c r="D127" s="73"/>
      <c r="E127" s="73"/>
      <c r="F127" s="71"/>
      <c r="G127" s="71"/>
      <c r="H127" s="71"/>
      <c r="I127" s="71"/>
    </row>
    <row r="128" spans="1:9" ht="15">
      <c r="A128" s="45" t="s">
        <v>100</v>
      </c>
      <c r="B128" s="45"/>
      <c r="C128" s="45"/>
      <c r="D128" s="45"/>
      <c r="E128" s="45"/>
      <c r="F128" s="45"/>
      <c r="G128" s="45"/>
      <c r="H128" s="45"/>
      <c r="I128" s="71"/>
    </row>
    <row r="129" spans="1:9" ht="12.7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2.75">
      <c r="A130" s="45" t="s">
        <v>101</v>
      </c>
      <c r="B130" s="45"/>
      <c r="C130" s="45"/>
      <c r="D130" s="45"/>
      <c r="E130" s="45"/>
      <c r="F130" s="45"/>
      <c r="G130" s="45"/>
      <c r="H130" s="45"/>
      <c r="I130" s="45"/>
    </row>
    <row r="131" spans="1:9" ht="12.75">
      <c r="A131" s="45" t="s">
        <v>102</v>
      </c>
      <c r="B131" s="45"/>
      <c r="C131" s="45"/>
      <c r="D131" s="45"/>
      <c r="E131" s="45"/>
      <c r="F131" s="45"/>
      <c r="G131" s="45"/>
      <c r="H131" s="45"/>
      <c r="I131" s="45"/>
    </row>
    <row r="132" spans="1:9" ht="12.7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3.5" thickBot="1">
      <c r="A133" s="47"/>
      <c r="B133" s="47"/>
      <c r="C133" s="47"/>
      <c r="D133" s="47"/>
      <c r="E133" s="47"/>
      <c r="F133" s="47" t="s">
        <v>103</v>
      </c>
      <c r="G133" s="47" t="s">
        <v>104</v>
      </c>
      <c r="H133" s="47" t="s">
        <v>105</v>
      </c>
      <c r="I133" s="45"/>
    </row>
    <row r="134" spans="1:9" ht="13.5" thickBot="1">
      <c r="A134" s="47"/>
      <c r="B134" s="47"/>
      <c r="C134" s="47"/>
      <c r="D134" s="47"/>
      <c r="E134" s="47"/>
      <c r="F134" s="79">
        <v>1.07</v>
      </c>
      <c r="G134" s="80">
        <v>500</v>
      </c>
      <c r="H134" s="81">
        <v>1.4</v>
      </c>
      <c r="I134" s="45"/>
    </row>
    <row r="135" spans="1:9" ht="13.5" thickBot="1">
      <c r="A135" s="47"/>
      <c r="B135" s="47" t="s">
        <v>106</v>
      </c>
      <c r="C135" s="82" t="s">
        <v>107</v>
      </c>
      <c r="D135" s="82" t="s">
        <v>108</v>
      </c>
      <c r="E135" s="82" t="s">
        <v>109</v>
      </c>
      <c r="F135" s="47"/>
      <c r="G135" s="47"/>
      <c r="H135" s="47"/>
      <c r="I135" s="45"/>
    </row>
    <row r="136" spans="1:9" ht="13.5" thickBot="1">
      <c r="A136" s="47" t="s">
        <v>56</v>
      </c>
      <c r="B136" s="48">
        <v>15000</v>
      </c>
      <c r="C136" s="83">
        <f>B136*$F$134</f>
        <v>16050.000000000002</v>
      </c>
      <c r="D136" s="84">
        <f>C136+$G$134</f>
        <v>16550</v>
      </c>
      <c r="E136" s="85">
        <f>D136*$H$134</f>
        <v>23170</v>
      </c>
      <c r="F136" s="47"/>
      <c r="G136" s="47"/>
      <c r="H136" s="47"/>
      <c r="I136" s="45"/>
    </row>
    <row r="137" spans="1:9" ht="13.5" thickBot="1">
      <c r="A137" s="47" t="s">
        <v>57</v>
      </c>
      <c r="B137" s="48">
        <v>18500</v>
      </c>
      <c r="C137" s="83">
        <f aca="true" t="shared" si="1" ref="C137:C143">B137*$F$134</f>
        <v>19795</v>
      </c>
      <c r="D137" s="84">
        <f aca="true" t="shared" si="2" ref="D137:D143">C137+$G$134</f>
        <v>20295</v>
      </c>
      <c r="E137" s="85">
        <f aca="true" t="shared" si="3" ref="E137:E143">D137*$H$134</f>
        <v>28413</v>
      </c>
      <c r="F137" s="47"/>
      <c r="G137" s="47"/>
      <c r="H137" s="47"/>
      <c r="I137" s="45"/>
    </row>
    <row r="138" spans="1:9" ht="13.5" thickBot="1">
      <c r="A138" s="47" t="s">
        <v>58</v>
      </c>
      <c r="B138" s="48">
        <v>16000</v>
      </c>
      <c r="C138" s="83">
        <f t="shared" si="1"/>
        <v>17120</v>
      </c>
      <c r="D138" s="84">
        <f t="shared" si="2"/>
        <v>17620</v>
      </c>
      <c r="E138" s="85">
        <f t="shared" si="3"/>
        <v>24668</v>
      </c>
      <c r="F138" s="47"/>
      <c r="G138" s="47"/>
      <c r="H138" s="47"/>
      <c r="I138" s="45"/>
    </row>
    <row r="139" spans="1:11" ht="13.5" thickBot="1">
      <c r="A139" s="47" t="s">
        <v>59</v>
      </c>
      <c r="B139" s="48">
        <v>21000</v>
      </c>
      <c r="C139" s="83">
        <f t="shared" si="1"/>
        <v>22470</v>
      </c>
      <c r="D139" s="84">
        <f t="shared" si="2"/>
        <v>22970</v>
      </c>
      <c r="E139" s="85">
        <f t="shared" si="3"/>
        <v>32157.999999999996</v>
      </c>
      <c r="F139" s="47"/>
      <c r="G139" s="47"/>
      <c r="H139" s="47"/>
      <c r="I139" s="45"/>
      <c r="K139" t="s">
        <v>567</v>
      </c>
    </row>
    <row r="140" spans="1:9" ht="13.5" thickBot="1">
      <c r="A140" s="47" t="s">
        <v>60</v>
      </c>
      <c r="B140" s="48">
        <v>17200</v>
      </c>
      <c r="C140" s="83">
        <f t="shared" si="1"/>
        <v>18404</v>
      </c>
      <c r="D140" s="84">
        <f t="shared" si="2"/>
        <v>18904</v>
      </c>
      <c r="E140" s="85">
        <f t="shared" si="3"/>
        <v>26465.6</v>
      </c>
      <c r="F140" s="47"/>
      <c r="G140" s="47"/>
      <c r="H140" s="47"/>
      <c r="I140" s="45"/>
    </row>
    <row r="141" spans="1:9" ht="13.5" thickBot="1">
      <c r="A141" s="47" t="s">
        <v>110</v>
      </c>
      <c r="B141" s="48">
        <v>19610</v>
      </c>
      <c r="C141" s="83">
        <f t="shared" si="1"/>
        <v>20982.7</v>
      </c>
      <c r="D141" s="84">
        <f t="shared" si="2"/>
        <v>21482.7</v>
      </c>
      <c r="E141" s="85">
        <f t="shared" si="3"/>
        <v>30075.78</v>
      </c>
      <c r="F141" s="47"/>
      <c r="G141" s="47"/>
      <c r="H141" s="47"/>
      <c r="I141" s="45"/>
    </row>
    <row r="142" spans="1:9" ht="13.5" thickBot="1">
      <c r="A142" s="47" t="s">
        <v>111</v>
      </c>
      <c r="B142" s="48">
        <v>20300</v>
      </c>
      <c r="C142" s="83">
        <f t="shared" si="1"/>
        <v>21721</v>
      </c>
      <c r="D142" s="84">
        <f t="shared" si="2"/>
        <v>22221</v>
      </c>
      <c r="E142" s="85">
        <f t="shared" si="3"/>
        <v>31109.399999999998</v>
      </c>
      <c r="F142" s="47"/>
      <c r="G142" s="47"/>
      <c r="H142" s="47"/>
      <c r="I142" s="45"/>
    </row>
    <row r="143" spans="1:9" ht="12.75">
      <c r="A143" s="47" t="s">
        <v>112</v>
      </c>
      <c r="B143" s="48">
        <v>20990</v>
      </c>
      <c r="C143" s="83">
        <f t="shared" si="1"/>
        <v>22459.300000000003</v>
      </c>
      <c r="D143" s="84">
        <f t="shared" si="2"/>
        <v>22959.300000000003</v>
      </c>
      <c r="E143" s="85">
        <f t="shared" si="3"/>
        <v>32143.02</v>
      </c>
      <c r="F143" s="47"/>
      <c r="G143" s="47"/>
      <c r="H143" s="47"/>
      <c r="I143" s="45"/>
    </row>
    <row r="144" spans="1:9" ht="12.75">
      <c r="A144" s="47"/>
      <c r="B144" s="47"/>
      <c r="C144" s="47"/>
      <c r="D144" s="47"/>
      <c r="E144" s="47"/>
      <c r="F144" s="47"/>
      <c r="G144" s="47"/>
      <c r="H144" s="47"/>
      <c r="I144" s="45"/>
    </row>
    <row r="145" spans="1:9" ht="12.75">
      <c r="A145" s="58"/>
      <c r="B145" s="58"/>
      <c r="C145" s="58"/>
      <c r="D145" s="59"/>
      <c r="E145" s="58"/>
      <c r="F145" s="58"/>
      <c r="G145" s="47"/>
      <c r="H145" s="47"/>
      <c r="I145" s="45"/>
    </row>
    <row r="146" spans="1:9" ht="12.75">
      <c r="A146" s="58" t="s">
        <v>115</v>
      </c>
      <c r="B146" s="58"/>
      <c r="C146" s="58"/>
      <c r="D146" s="58"/>
      <c r="E146" s="59"/>
      <c r="F146" s="58"/>
      <c r="G146" s="47"/>
      <c r="H146" s="47"/>
      <c r="I146" s="45"/>
    </row>
    <row r="147" spans="1:9" ht="13.5" thickBot="1">
      <c r="A147" s="58"/>
      <c r="B147" s="58"/>
      <c r="C147" s="58"/>
      <c r="D147" s="58"/>
      <c r="E147" s="58"/>
      <c r="F147" s="59"/>
      <c r="G147" s="47"/>
      <c r="H147" s="47"/>
      <c r="I147" s="45"/>
    </row>
    <row r="148" spans="1:11" ht="12.75">
      <c r="A148" s="47"/>
      <c r="B148" s="93">
        <v>1</v>
      </c>
      <c r="C148" s="94">
        <v>2</v>
      </c>
      <c r="D148" s="94">
        <v>3</v>
      </c>
      <c r="E148" s="94">
        <v>4</v>
      </c>
      <c r="F148" s="94">
        <v>5</v>
      </c>
      <c r="G148" s="94">
        <v>6</v>
      </c>
      <c r="H148" s="94">
        <v>7</v>
      </c>
      <c r="I148" s="94">
        <v>8</v>
      </c>
      <c r="J148" s="94">
        <v>9</v>
      </c>
      <c r="K148" s="95">
        <v>10</v>
      </c>
    </row>
    <row r="149" spans="1:11" ht="12.75">
      <c r="A149" s="47"/>
      <c r="B149" s="96">
        <v>2</v>
      </c>
      <c r="C149" s="91">
        <f>B149*$C$148</f>
        <v>4</v>
      </c>
      <c r="D149" s="91">
        <f>$B149*$D$148</f>
        <v>6</v>
      </c>
      <c r="E149" s="91">
        <f>$B149*$E$148</f>
        <v>8</v>
      </c>
      <c r="F149" s="91">
        <f>$B149*$F$148</f>
        <v>10</v>
      </c>
      <c r="G149" s="91">
        <f>$B149*$G$148</f>
        <v>12</v>
      </c>
      <c r="H149" s="91">
        <f>$B149*$H$148</f>
        <v>14</v>
      </c>
      <c r="I149" s="91">
        <f>$B149*$I$148</f>
        <v>16</v>
      </c>
      <c r="J149" s="91">
        <f>$B149*$J$148</f>
        <v>18</v>
      </c>
      <c r="K149" s="91">
        <f>$B149*$K$148</f>
        <v>20</v>
      </c>
    </row>
    <row r="150" spans="2:11" ht="12.75">
      <c r="B150" s="96">
        <v>3</v>
      </c>
      <c r="C150" s="91">
        <f aca="true" t="shared" si="4" ref="C150:C157">B150*$C$148</f>
        <v>6</v>
      </c>
      <c r="D150" s="91">
        <f aca="true" t="shared" si="5" ref="D150:D157">$B150*$D$148</f>
        <v>9</v>
      </c>
      <c r="E150" s="91">
        <f aca="true" t="shared" si="6" ref="E150:E157">$B150*$E$148</f>
        <v>12</v>
      </c>
      <c r="F150" s="91">
        <f aca="true" t="shared" si="7" ref="F150:F157">$B150*$F$148</f>
        <v>15</v>
      </c>
      <c r="G150" s="91">
        <f aca="true" t="shared" si="8" ref="G150:G157">$B150*$G$148</f>
        <v>18</v>
      </c>
      <c r="H150" s="91">
        <f aca="true" t="shared" si="9" ref="H150:H157">$B150*$H$148</f>
        <v>21</v>
      </c>
      <c r="I150" s="91">
        <f aca="true" t="shared" si="10" ref="I150:I157">$B150*$I$148</f>
        <v>24</v>
      </c>
      <c r="J150" s="91">
        <f aca="true" t="shared" si="11" ref="J150:J157">$B150*$J$148</f>
        <v>27</v>
      </c>
      <c r="K150" s="91">
        <f aca="true" t="shared" si="12" ref="K150:K157">$B150*$K$148</f>
        <v>30</v>
      </c>
    </row>
    <row r="151" spans="2:11" ht="12.75">
      <c r="B151" s="96">
        <v>4</v>
      </c>
      <c r="C151" s="91">
        <f t="shared" si="4"/>
        <v>8</v>
      </c>
      <c r="D151" s="91">
        <f t="shared" si="5"/>
        <v>12</v>
      </c>
      <c r="E151" s="91">
        <f t="shared" si="6"/>
        <v>16</v>
      </c>
      <c r="F151" s="91">
        <f t="shared" si="7"/>
        <v>20</v>
      </c>
      <c r="G151" s="91">
        <f t="shared" si="8"/>
        <v>24</v>
      </c>
      <c r="H151" s="91">
        <f t="shared" si="9"/>
        <v>28</v>
      </c>
      <c r="I151" s="91">
        <f t="shared" si="10"/>
        <v>32</v>
      </c>
      <c r="J151" s="91">
        <f t="shared" si="11"/>
        <v>36</v>
      </c>
      <c r="K151" s="91">
        <f t="shared" si="12"/>
        <v>40</v>
      </c>
    </row>
    <row r="152" spans="2:11" ht="12.75">
      <c r="B152" s="96">
        <v>5</v>
      </c>
      <c r="C152" s="91">
        <f t="shared" si="4"/>
        <v>10</v>
      </c>
      <c r="D152" s="91">
        <f t="shared" si="5"/>
        <v>15</v>
      </c>
      <c r="E152" s="91">
        <f t="shared" si="6"/>
        <v>20</v>
      </c>
      <c r="F152" s="91">
        <f t="shared" si="7"/>
        <v>25</v>
      </c>
      <c r="G152" s="91">
        <f t="shared" si="8"/>
        <v>30</v>
      </c>
      <c r="H152" s="91">
        <f t="shared" si="9"/>
        <v>35</v>
      </c>
      <c r="I152" s="91">
        <f t="shared" si="10"/>
        <v>40</v>
      </c>
      <c r="J152" s="91">
        <f t="shared" si="11"/>
        <v>45</v>
      </c>
      <c r="K152" s="91">
        <f t="shared" si="12"/>
        <v>50</v>
      </c>
    </row>
    <row r="153" spans="2:11" ht="12.75">
      <c r="B153" s="96">
        <v>6</v>
      </c>
      <c r="C153" s="91">
        <f t="shared" si="4"/>
        <v>12</v>
      </c>
      <c r="D153" s="91">
        <f t="shared" si="5"/>
        <v>18</v>
      </c>
      <c r="E153" s="91">
        <f t="shared" si="6"/>
        <v>24</v>
      </c>
      <c r="F153" s="91">
        <f t="shared" si="7"/>
        <v>30</v>
      </c>
      <c r="G153" s="91">
        <f t="shared" si="8"/>
        <v>36</v>
      </c>
      <c r="H153" s="91">
        <f t="shared" si="9"/>
        <v>42</v>
      </c>
      <c r="I153" s="91">
        <f t="shared" si="10"/>
        <v>48</v>
      </c>
      <c r="J153" s="91">
        <f t="shared" si="11"/>
        <v>54</v>
      </c>
      <c r="K153" s="91">
        <f t="shared" si="12"/>
        <v>60</v>
      </c>
    </row>
    <row r="154" spans="2:11" ht="12.75">
      <c r="B154" s="96">
        <v>7</v>
      </c>
      <c r="C154" s="91">
        <f t="shared" si="4"/>
        <v>14</v>
      </c>
      <c r="D154" s="91">
        <f t="shared" si="5"/>
        <v>21</v>
      </c>
      <c r="E154" s="91">
        <f t="shared" si="6"/>
        <v>28</v>
      </c>
      <c r="F154" s="91">
        <f t="shared" si="7"/>
        <v>35</v>
      </c>
      <c r="G154" s="91">
        <f t="shared" si="8"/>
        <v>42</v>
      </c>
      <c r="H154" s="91">
        <f t="shared" si="9"/>
        <v>49</v>
      </c>
      <c r="I154" s="91">
        <f t="shared" si="10"/>
        <v>56</v>
      </c>
      <c r="J154" s="91">
        <f t="shared" si="11"/>
        <v>63</v>
      </c>
      <c r="K154" s="91">
        <f t="shared" si="12"/>
        <v>70</v>
      </c>
    </row>
    <row r="155" spans="2:11" ht="12.75">
      <c r="B155" s="96">
        <v>8</v>
      </c>
      <c r="C155" s="91">
        <f t="shared" si="4"/>
        <v>16</v>
      </c>
      <c r="D155" s="91">
        <f t="shared" si="5"/>
        <v>24</v>
      </c>
      <c r="E155" s="91">
        <f t="shared" si="6"/>
        <v>32</v>
      </c>
      <c r="F155" s="91">
        <f t="shared" si="7"/>
        <v>40</v>
      </c>
      <c r="G155" s="91">
        <f t="shared" si="8"/>
        <v>48</v>
      </c>
      <c r="H155" s="91">
        <f t="shared" si="9"/>
        <v>56</v>
      </c>
      <c r="I155" s="91">
        <f t="shared" si="10"/>
        <v>64</v>
      </c>
      <c r="J155" s="91">
        <f t="shared" si="11"/>
        <v>72</v>
      </c>
      <c r="K155" s="91">
        <f t="shared" si="12"/>
        <v>80</v>
      </c>
    </row>
    <row r="156" spans="2:11" ht="12.75">
      <c r="B156" s="96">
        <v>9</v>
      </c>
      <c r="C156" s="91">
        <f t="shared" si="4"/>
        <v>18</v>
      </c>
      <c r="D156" s="91">
        <f t="shared" si="5"/>
        <v>27</v>
      </c>
      <c r="E156" s="91">
        <f t="shared" si="6"/>
        <v>36</v>
      </c>
      <c r="F156" s="91">
        <f t="shared" si="7"/>
        <v>45</v>
      </c>
      <c r="G156" s="91">
        <f t="shared" si="8"/>
        <v>54</v>
      </c>
      <c r="H156" s="91">
        <f t="shared" si="9"/>
        <v>63</v>
      </c>
      <c r="I156" s="91">
        <f t="shared" si="10"/>
        <v>72</v>
      </c>
      <c r="J156" s="91">
        <f t="shared" si="11"/>
        <v>81</v>
      </c>
      <c r="K156" s="91">
        <f t="shared" si="12"/>
        <v>90</v>
      </c>
    </row>
    <row r="157" spans="2:11" ht="13.5" thickBot="1">
      <c r="B157" s="98">
        <v>10</v>
      </c>
      <c r="C157" s="91">
        <f t="shared" si="4"/>
        <v>20</v>
      </c>
      <c r="D157" s="91">
        <f t="shared" si="5"/>
        <v>30</v>
      </c>
      <c r="E157" s="91">
        <f t="shared" si="6"/>
        <v>40</v>
      </c>
      <c r="F157" s="91">
        <f t="shared" si="7"/>
        <v>50</v>
      </c>
      <c r="G157" s="91">
        <f t="shared" si="8"/>
        <v>60</v>
      </c>
      <c r="H157" s="91">
        <f t="shared" si="9"/>
        <v>70</v>
      </c>
      <c r="I157" s="91">
        <f t="shared" si="10"/>
        <v>80</v>
      </c>
      <c r="J157" s="91">
        <f t="shared" si="11"/>
        <v>90</v>
      </c>
      <c r="K157" s="91">
        <f t="shared" si="12"/>
        <v>100</v>
      </c>
    </row>
  </sheetData>
  <sheetProtection password="DB5F" sheet="1" objects="1" scenarios="1"/>
  <mergeCells count="2">
    <mergeCell ref="A1:H1"/>
    <mergeCell ref="J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5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16.25390625" style="0" customWidth="1"/>
    <col min="5" max="5" width="11.375" style="0" bestFit="1" customWidth="1"/>
    <col min="9" max="9" width="11.375" style="0" customWidth="1"/>
    <col min="10" max="10" width="13.25390625" style="0" bestFit="1" customWidth="1"/>
    <col min="11" max="11" width="9.00390625" style="0" bestFit="1" customWidth="1"/>
    <col min="12" max="12" width="15.00390625" style="0" bestFit="1" customWidth="1"/>
  </cols>
  <sheetData>
    <row r="1" ht="12.75">
      <c r="A1" t="s">
        <v>143</v>
      </c>
    </row>
    <row r="2" ht="15.75">
      <c r="G2" s="64" t="s">
        <v>146</v>
      </c>
    </row>
    <row r="3" spans="1:7" ht="15.75">
      <c r="A3" s="101" t="s">
        <v>116</v>
      </c>
      <c r="B3" s="101" t="s">
        <v>117</v>
      </c>
      <c r="C3" s="101" t="s">
        <v>118</v>
      </c>
      <c r="D3" s="101" t="s">
        <v>119</v>
      </c>
      <c r="E3" s="101" t="s">
        <v>120</v>
      </c>
      <c r="G3" s="63" t="s">
        <v>147</v>
      </c>
    </row>
    <row r="4" spans="1:7" ht="15.75">
      <c r="A4" s="92" t="s">
        <v>140</v>
      </c>
      <c r="B4" s="92" t="s">
        <v>130</v>
      </c>
      <c r="C4" s="102" t="s">
        <v>127</v>
      </c>
      <c r="D4" s="92">
        <v>1994</v>
      </c>
      <c r="E4" s="103">
        <v>2345000</v>
      </c>
      <c r="G4" s="63" t="s">
        <v>148</v>
      </c>
    </row>
    <row r="5" spans="1:7" ht="15.75">
      <c r="A5" s="92" t="s">
        <v>125</v>
      </c>
      <c r="B5" s="92" t="s">
        <v>126</v>
      </c>
      <c r="C5" s="102" t="s">
        <v>127</v>
      </c>
      <c r="D5" s="92">
        <v>1992</v>
      </c>
      <c r="E5" s="103">
        <v>780000</v>
      </c>
      <c r="G5" s="63" t="s">
        <v>149</v>
      </c>
    </row>
    <row r="6" spans="1:7" ht="15.75">
      <c r="A6" s="92" t="s">
        <v>139</v>
      </c>
      <c r="B6" s="92" t="s">
        <v>126</v>
      </c>
      <c r="C6" s="102" t="s">
        <v>127</v>
      </c>
      <c r="D6" s="92">
        <v>1996</v>
      </c>
      <c r="E6" s="103">
        <v>3452000</v>
      </c>
      <c r="G6" s="63" t="s">
        <v>150</v>
      </c>
    </row>
    <row r="7" spans="1:7" ht="15.75">
      <c r="A7" s="92" t="s">
        <v>128</v>
      </c>
      <c r="B7" s="92" t="s">
        <v>126</v>
      </c>
      <c r="C7" s="102" t="s">
        <v>127</v>
      </c>
      <c r="D7" s="92">
        <v>1994</v>
      </c>
      <c r="E7" s="103">
        <v>616105</v>
      </c>
      <c r="G7" s="63" t="s">
        <v>151</v>
      </c>
    </row>
    <row r="8" spans="1:7" ht="15.75">
      <c r="A8" s="92" t="s">
        <v>124</v>
      </c>
      <c r="B8" s="92" t="s">
        <v>122</v>
      </c>
      <c r="C8" s="102" t="s">
        <v>123</v>
      </c>
      <c r="D8" s="92">
        <v>1991</v>
      </c>
      <c r="E8" s="103">
        <v>400000</v>
      </c>
      <c r="G8" s="63" t="s">
        <v>152</v>
      </c>
    </row>
    <row r="9" spans="1:7" ht="15.75">
      <c r="A9" s="92" t="s">
        <v>121</v>
      </c>
      <c r="B9" s="92" t="s">
        <v>122</v>
      </c>
      <c r="C9" s="102" t="s">
        <v>123</v>
      </c>
      <c r="D9" s="92">
        <v>1992</v>
      </c>
      <c r="E9" s="103">
        <v>630000</v>
      </c>
      <c r="G9" s="63" t="s">
        <v>153</v>
      </c>
    </row>
    <row r="10" spans="1:7" ht="15.75">
      <c r="A10" s="92" t="s">
        <v>136</v>
      </c>
      <c r="B10" s="92" t="s">
        <v>130</v>
      </c>
      <c r="C10" s="102" t="s">
        <v>131</v>
      </c>
      <c r="D10" s="92">
        <v>1996</v>
      </c>
      <c r="E10" s="103">
        <v>100000</v>
      </c>
      <c r="G10" s="63" t="s">
        <v>154</v>
      </c>
    </row>
    <row r="11" spans="1:7" ht="15.75">
      <c r="A11" s="92" t="s">
        <v>129</v>
      </c>
      <c r="B11" s="92" t="s">
        <v>130</v>
      </c>
      <c r="C11" s="102" t="s">
        <v>131</v>
      </c>
      <c r="D11" s="92">
        <v>1992</v>
      </c>
      <c r="E11" s="103">
        <v>2342000</v>
      </c>
      <c r="G11" s="63" t="s">
        <v>155</v>
      </c>
    </row>
    <row r="12" spans="1:7" ht="15.75">
      <c r="A12" s="92" t="s">
        <v>134</v>
      </c>
      <c r="B12" s="92" t="s">
        <v>130</v>
      </c>
      <c r="C12" s="102" t="s">
        <v>131</v>
      </c>
      <c r="D12" s="92">
        <v>1994</v>
      </c>
      <c r="E12" s="103">
        <v>356723</v>
      </c>
      <c r="G12" s="63" t="s">
        <v>156</v>
      </c>
    </row>
    <row r="13" spans="1:7" ht="15.75">
      <c r="A13" s="92" t="s">
        <v>142</v>
      </c>
      <c r="B13" s="92" t="s">
        <v>130</v>
      </c>
      <c r="C13" s="102" t="s">
        <v>131</v>
      </c>
      <c r="D13" s="92">
        <v>1994</v>
      </c>
      <c r="E13" s="103">
        <v>45000</v>
      </c>
      <c r="G13" s="63" t="s">
        <v>157</v>
      </c>
    </row>
    <row r="14" spans="1:7" ht="15.75">
      <c r="A14" s="92" t="s">
        <v>138</v>
      </c>
      <c r="B14" s="92" t="s">
        <v>122</v>
      </c>
      <c r="C14" s="102" t="s">
        <v>131</v>
      </c>
      <c r="D14" s="92">
        <v>1993</v>
      </c>
      <c r="E14" s="103">
        <v>780234</v>
      </c>
      <c r="G14" s="63" t="s">
        <v>158</v>
      </c>
    </row>
    <row r="15" spans="1:7" ht="15.75">
      <c r="A15" s="92" t="s">
        <v>132</v>
      </c>
      <c r="B15" s="92" t="s">
        <v>122</v>
      </c>
      <c r="C15" s="102" t="s">
        <v>133</v>
      </c>
      <c r="D15" s="92">
        <v>1994</v>
      </c>
      <c r="E15" s="103">
        <v>615041</v>
      </c>
      <c r="G15" s="63" t="s">
        <v>159</v>
      </c>
    </row>
    <row r="16" spans="1:7" ht="15.75">
      <c r="A16" s="92" t="s">
        <v>141</v>
      </c>
      <c r="B16" s="92" t="s">
        <v>122</v>
      </c>
      <c r="C16" s="102" t="s">
        <v>133</v>
      </c>
      <c r="D16" s="92">
        <v>1994</v>
      </c>
      <c r="E16" s="103">
        <v>890000</v>
      </c>
      <c r="G16" s="63" t="s">
        <v>160</v>
      </c>
    </row>
    <row r="17" spans="1:5" ht="12.75">
      <c r="A17" s="92" t="s">
        <v>137</v>
      </c>
      <c r="B17" s="92" t="s">
        <v>126</v>
      </c>
      <c r="C17" s="102" t="s">
        <v>133</v>
      </c>
      <c r="D17" s="92">
        <v>1994</v>
      </c>
      <c r="E17" s="103">
        <v>62000</v>
      </c>
    </row>
    <row r="18" spans="1:7" ht="15.75">
      <c r="A18" s="92" t="s">
        <v>135</v>
      </c>
      <c r="B18" s="92" t="s">
        <v>126</v>
      </c>
      <c r="C18" s="102" t="s">
        <v>133</v>
      </c>
      <c r="D18" s="92">
        <v>1994</v>
      </c>
      <c r="E18" s="103">
        <v>4678124</v>
      </c>
      <c r="G18" s="63"/>
    </row>
    <row r="19" spans="1:7" ht="15.75">
      <c r="A19" s="117"/>
      <c r="G19" s="63"/>
    </row>
    <row r="20" spans="1:10" ht="12.75">
      <c r="A20" s="118" t="s">
        <v>179</v>
      </c>
      <c r="H20" s="42"/>
      <c r="I20" s="42"/>
      <c r="J20" s="42"/>
    </row>
    <row r="21" spans="1:10" ht="12.75">
      <c r="A21" s="119">
        <v>2</v>
      </c>
      <c r="H21" s="42"/>
      <c r="I21" s="42"/>
      <c r="J21" s="42"/>
    </row>
    <row r="22" spans="1:10" ht="12.75">
      <c r="A22" s="119">
        <v>3</v>
      </c>
      <c r="H22" s="42"/>
      <c r="I22" s="42"/>
      <c r="J22" s="42"/>
    </row>
    <row r="23" spans="1:10" ht="12.75">
      <c r="A23" s="119">
        <v>30</v>
      </c>
      <c r="H23" s="42"/>
      <c r="I23" s="42"/>
      <c r="J23" s="42"/>
    </row>
    <row r="24" spans="1:10" ht="12.75">
      <c r="A24" s="119">
        <v>5</v>
      </c>
      <c r="H24" s="42"/>
      <c r="I24" s="42"/>
      <c r="J24" s="42"/>
    </row>
    <row r="25" spans="8:10" ht="12.75">
      <c r="H25" s="42"/>
      <c r="I25" s="42"/>
      <c r="J25" s="42"/>
    </row>
    <row r="26" spans="1:10" ht="12.75">
      <c r="A26" s="116" t="s">
        <v>164</v>
      </c>
      <c r="B26" s="115"/>
      <c r="C26" s="115"/>
      <c r="D26" s="115"/>
      <c r="E26" s="115"/>
      <c r="F26" s="115"/>
      <c r="H26" s="42"/>
      <c r="I26" s="42"/>
      <c r="J26" s="42"/>
    </row>
    <row r="27" spans="1:10" ht="12.75">
      <c r="A27" s="115" t="s">
        <v>165</v>
      </c>
      <c r="B27" s="115"/>
      <c r="C27" s="115"/>
      <c r="D27" s="115"/>
      <c r="E27" s="115"/>
      <c r="F27" s="115"/>
      <c r="H27" s="42"/>
      <c r="I27" s="42"/>
      <c r="J27" s="42"/>
    </row>
    <row r="28" spans="1:10" ht="12.75">
      <c r="A28" s="115" t="s">
        <v>166</v>
      </c>
      <c r="B28" s="115"/>
      <c r="C28" s="115"/>
      <c r="D28" s="115"/>
      <c r="E28" s="115"/>
      <c r="F28" s="115"/>
      <c r="H28" s="42"/>
      <c r="I28" s="42"/>
      <c r="J28" s="42"/>
    </row>
    <row r="29" spans="1:10" ht="12.75">
      <c r="A29" s="115" t="s">
        <v>177</v>
      </c>
      <c r="B29" s="115"/>
      <c r="C29" s="115"/>
      <c r="D29" s="115"/>
      <c r="E29" s="115"/>
      <c r="F29" s="115"/>
      <c r="H29" s="42"/>
      <c r="I29" s="59"/>
      <c r="J29" s="42"/>
    </row>
    <row r="30" spans="1:21" ht="15.75">
      <c r="A30" s="115" t="s">
        <v>167</v>
      </c>
      <c r="B30" s="115"/>
      <c r="C30" s="115"/>
      <c r="D30" s="115"/>
      <c r="E30" s="115"/>
      <c r="F30" s="115"/>
      <c r="H30" s="42"/>
      <c r="I30" s="59"/>
      <c r="J30" s="42"/>
      <c r="O30" s="104"/>
      <c r="P30" s="104"/>
      <c r="Q30" s="42"/>
      <c r="R30" s="42"/>
      <c r="S30" s="42"/>
      <c r="T30" s="42"/>
      <c r="U30" s="63"/>
    </row>
    <row r="31" spans="1:21" ht="12.75">
      <c r="A31" s="115" t="s">
        <v>168</v>
      </c>
      <c r="B31" s="115"/>
      <c r="C31" s="115"/>
      <c r="D31" s="115"/>
      <c r="E31" s="115"/>
      <c r="F31" s="115"/>
      <c r="H31" s="42"/>
      <c r="I31" s="59"/>
      <c r="J31" s="42"/>
      <c r="O31" s="42"/>
      <c r="P31" s="42"/>
      <c r="Q31" s="42"/>
      <c r="R31" s="42"/>
      <c r="S31" s="42"/>
      <c r="T31" s="42"/>
      <c r="U31" s="42"/>
    </row>
    <row r="32" spans="1:10" ht="12.75">
      <c r="A32" s="115" t="s">
        <v>169</v>
      </c>
      <c r="B32" s="115"/>
      <c r="C32" s="115"/>
      <c r="D32" s="115"/>
      <c r="E32" s="115"/>
      <c r="F32" s="115"/>
      <c r="H32" s="42"/>
      <c r="I32" s="42"/>
      <c r="J32" s="42"/>
    </row>
    <row r="33" spans="1:10" ht="12.75">
      <c r="A33" s="115" t="s">
        <v>170</v>
      </c>
      <c r="B33" s="115"/>
      <c r="C33" s="115"/>
      <c r="D33" s="115"/>
      <c r="E33" s="115"/>
      <c r="F33" s="115"/>
      <c r="H33" s="42"/>
      <c r="I33" s="42"/>
      <c r="J33" s="42"/>
    </row>
    <row r="34" spans="1:10" ht="12.75">
      <c r="A34" s="115" t="s">
        <v>171</v>
      </c>
      <c r="B34" s="115"/>
      <c r="C34" s="115"/>
      <c r="D34" s="115"/>
      <c r="E34" s="115"/>
      <c r="F34" s="115"/>
      <c r="H34" s="42"/>
      <c r="I34" s="42"/>
      <c r="J34" s="42"/>
    </row>
    <row r="35" spans="1:10" ht="12.75">
      <c r="A35" s="115" t="s">
        <v>172</v>
      </c>
      <c r="B35" s="115"/>
      <c r="C35" s="115"/>
      <c r="D35" s="115"/>
      <c r="E35" s="115"/>
      <c r="F35" s="115"/>
      <c r="H35" s="42"/>
      <c r="I35" s="42"/>
      <c r="J35" s="42"/>
    </row>
    <row r="36" spans="1:10" ht="12.75">
      <c r="A36" s="115" t="s">
        <v>173</v>
      </c>
      <c r="B36" s="115"/>
      <c r="C36" s="115"/>
      <c r="D36" s="115"/>
      <c r="E36" s="115"/>
      <c r="F36" s="115"/>
      <c r="H36" s="42"/>
      <c r="I36" s="42"/>
      <c r="J36" s="42"/>
    </row>
    <row r="37" spans="1:10" ht="12.75">
      <c r="A37" s="115" t="s">
        <v>174</v>
      </c>
      <c r="B37" s="115"/>
      <c r="C37" s="115"/>
      <c r="D37" s="115"/>
      <c r="E37" s="115"/>
      <c r="F37" s="115"/>
      <c r="H37" s="42"/>
      <c r="I37" s="42"/>
      <c r="J37" s="42"/>
    </row>
    <row r="38" spans="1:10" ht="12.75">
      <c r="A38" s="115"/>
      <c r="B38" s="115"/>
      <c r="C38" s="115"/>
      <c r="D38" s="115"/>
      <c r="E38" s="115"/>
      <c r="F38" s="115"/>
      <c r="H38" s="42"/>
      <c r="I38" s="42"/>
      <c r="J38" s="42"/>
    </row>
    <row r="39" spans="1:10" ht="12.75">
      <c r="A39" s="120" t="s">
        <v>175</v>
      </c>
      <c r="B39" s="120" t="s">
        <v>29</v>
      </c>
      <c r="C39" s="120"/>
      <c r="D39" s="120"/>
      <c r="E39" s="120"/>
      <c r="F39" s="120"/>
      <c r="G39" s="121"/>
      <c r="H39" s="122"/>
      <c r="I39" s="42"/>
      <c r="J39" s="42"/>
    </row>
    <row r="40" spans="1:10" ht="12.75">
      <c r="A40" s="120" t="s">
        <v>178</v>
      </c>
      <c r="B40" s="120" t="s">
        <v>176</v>
      </c>
      <c r="C40" s="120"/>
      <c r="D40" s="120"/>
      <c r="E40" s="120"/>
      <c r="F40" s="120"/>
      <c r="G40" s="121"/>
      <c r="H40" s="122"/>
      <c r="I40" s="42"/>
      <c r="J40" s="42"/>
    </row>
    <row r="41" spans="1:10" ht="12.75">
      <c r="A41" s="120" t="s">
        <v>180</v>
      </c>
      <c r="B41" s="120" t="s">
        <v>183</v>
      </c>
      <c r="C41" s="120"/>
      <c r="D41" s="120"/>
      <c r="E41" s="120"/>
      <c r="F41" s="120"/>
      <c r="G41" s="121"/>
      <c r="H41" s="122"/>
      <c r="I41" s="42"/>
      <c r="J41" s="42"/>
    </row>
    <row r="42" spans="1:10" ht="12.75">
      <c r="A42" s="120" t="s">
        <v>181</v>
      </c>
      <c r="B42" s="120" t="s">
        <v>184</v>
      </c>
      <c r="C42" s="120"/>
      <c r="D42" s="120"/>
      <c r="E42" s="120"/>
      <c r="F42" s="120"/>
      <c r="G42" s="121"/>
      <c r="H42" s="122"/>
      <c r="I42" s="42"/>
      <c r="J42" s="42"/>
    </row>
    <row r="43" spans="1:10" ht="12.75">
      <c r="A43" s="120" t="s">
        <v>182</v>
      </c>
      <c r="B43" s="120" t="s">
        <v>185</v>
      </c>
      <c r="C43" s="120"/>
      <c r="D43" s="120"/>
      <c r="E43" s="120"/>
      <c r="F43" s="120"/>
      <c r="G43" s="121"/>
      <c r="H43" s="122"/>
      <c r="I43" s="42"/>
      <c r="J43" s="42"/>
    </row>
    <row r="44" spans="8:10" ht="12.75">
      <c r="H44" s="42"/>
      <c r="I44" s="42"/>
      <c r="J44" s="42"/>
    </row>
    <row r="45" spans="1:7" ht="12.75">
      <c r="A45" s="105" t="s">
        <v>144</v>
      </c>
      <c r="B45" s="42"/>
      <c r="C45" s="42"/>
      <c r="D45" s="42"/>
      <c r="E45" s="42"/>
      <c r="F45" s="42"/>
      <c r="G45" s="42"/>
    </row>
    <row r="46" spans="1:7" ht="12.75">
      <c r="A46" s="42"/>
      <c r="B46" s="42"/>
      <c r="C46" s="42"/>
      <c r="D46" s="42"/>
      <c r="E46" s="42"/>
      <c r="F46" s="42"/>
      <c r="G46" s="42"/>
    </row>
    <row r="47" spans="1:7" ht="12.75">
      <c r="A47" s="42"/>
      <c r="B47" s="91">
        <v>8</v>
      </c>
      <c r="C47" s="42"/>
      <c r="D47" s="42"/>
      <c r="E47" s="42"/>
      <c r="F47" s="42"/>
      <c r="G47" s="42"/>
    </row>
    <row r="48" spans="1:7" ht="12.75">
      <c r="A48" s="42"/>
      <c r="B48" s="91">
        <v>18</v>
      </c>
      <c r="C48" s="42"/>
      <c r="D48" s="42"/>
      <c r="E48" s="42"/>
      <c r="F48" s="42"/>
      <c r="G48" s="42"/>
    </row>
    <row r="49" spans="1:7" ht="12.75">
      <c r="A49" s="42"/>
      <c r="B49" s="91">
        <v>66</v>
      </c>
      <c r="C49" s="42"/>
      <c r="D49" s="42"/>
      <c r="E49" s="42"/>
      <c r="F49" s="42"/>
      <c r="G49" s="42"/>
    </row>
    <row r="50" spans="1:7" ht="12.75">
      <c r="A50" s="42"/>
      <c r="B50" s="91">
        <v>134</v>
      </c>
      <c r="C50" s="42"/>
      <c r="D50" s="42"/>
      <c r="E50" s="42"/>
      <c r="F50" s="42"/>
      <c r="G50" s="42"/>
    </row>
    <row r="51" spans="1:7" ht="12.75">
      <c r="A51" s="42"/>
      <c r="B51" s="91">
        <v>167</v>
      </c>
      <c r="C51" s="42"/>
      <c r="D51" s="42"/>
      <c r="E51" s="42"/>
      <c r="F51" s="42"/>
      <c r="G51" s="42"/>
    </row>
    <row r="52" spans="1:7" ht="12.75">
      <c r="A52" s="42"/>
      <c r="B52" s="91">
        <v>10</v>
      </c>
      <c r="C52" s="42"/>
      <c r="D52" s="42"/>
      <c r="E52" s="42"/>
      <c r="F52" s="42"/>
      <c r="G52" s="42"/>
    </row>
    <row r="53" spans="1:7" ht="13.5" thickBot="1">
      <c r="A53" s="42"/>
      <c r="B53" s="126">
        <v>14</v>
      </c>
      <c r="C53" s="42"/>
      <c r="D53" s="42"/>
      <c r="E53" s="42"/>
      <c r="F53" s="42"/>
      <c r="G53" s="42"/>
    </row>
    <row r="54" spans="1:7" ht="13.5" thickBot="1">
      <c r="A54" s="42" t="s">
        <v>163</v>
      </c>
      <c r="B54" s="106"/>
      <c r="C54" s="42"/>
      <c r="D54" s="42"/>
      <c r="E54" s="42"/>
      <c r="F54" s="42"/>
      <c r="G54" s="42"/>
    </row>
    <row r="55" spans="1:7" ht="12.75">
      <c r="A55" s="42"/>
      <c r="B55" s="42"/>
      <c r="C55" s="42"/>
      <c r="D55" s="42"/>
      <c r="E55" s="42"/>
      <c r="F55" s="42"/>
      <c r="G55" s="42"/>
    </row>
    <row r="56" spans="1:7" ht="12.75">
      <c r="A56" s="107"/>
      <c r="B56" s="108"/>
      <c r="C56" s="108"/>
      <c r="D56" s="108"/>
      <c r="E56" s="108"/>
      <c r="F56" s="108"/>
      <c r="G56" s="109"/>
    </row>
    <row r="57" spans="1:7" ht="12.75">
      <c r="A57" s="110"/>
      <c r="B57" s="91">
        <v>2</v>
      </c>
      <c r="C57" s="91">
        <v>141</v>
      </c>
      <c r="D57" s="59"/>
      <c r="E57" s="59"/>
      <c r="F57" s="91">
        <v>68</v>
      </c>
      <c r="G57" s="111"/>
    </row>
    <row r="58" spans="1:7" ht="12.75">
      <c r="A58" s="110"/>
      <c r="B58" s="91">
        <v>16</v>
      </c>
      <c r="C58" s="91">
        <v>43</v>
      </c>
      <c r="D58" s="59"/>
      <c r="E58" s="59"/>
      <c r="F58" s="91">
        <v>16</v>
      </c>
      <c r="G58" s="111"/>
    </row>
    <row r="59" spans="1:7" ht="12.75">
      <c r="A59" s="110"/>
      <c r="B59" s="91">
        <v>15</v>
      </c>
      <c r="C59" s="91">
        <v>72</v>
      </c>
      <c r="D59" s="59"/>
      <c r="E59" s="59"/>
      <c r="F59" s="91">
        <v>143</v>
      </c>
      <c r="G59" s="111"/>
    </row>
    <row r="60" spans="1:7" ht="12.75">
      <c r="A60" s="110"/>
      <c r="B60" s="91">
        <v>146</v>
      </c>
      <c r="C60" s="91">
        <v>153</v>
      </c>
      <c r="D60" s="59"/>
      <c r="E60" s="59"/>
      <c r="F60" s="91">
        <v>23</v>
      </c>
      <c r="G60" s="111"/>
    </row>
    <row r="61" spans="1:7" ht="12.75">
      <c r="A61" s="110"/>
      <c r="B61" s="91">
        <v>18</v>
      </c>
      <c r="C61" s="59"/>
      <c r="D61" s="59" t="s">
        <v>161</v>
      </c>
      <c r="E61" s="59"/>
      <c r="F61" s="91">
        <v>150</v>
      </c>
      <c r="G61" s="111"/>
    </row>
    <row r="62" spans="1:7" ht="13.5" thickBot="1">
      <c r="A62" s="110"/>
      <c r="B62" s="91">
        <v>85</v>
      </c>
      <c r="C62" s="59"/>
      <c r="D62" s="59" t="s">
        <v>162</v>
      </c>
      <c r="E62" s="59"/>
      <c r="F62" s="91">
        <v>134</v>
      </c>
      <c r="G62" s="111"/>
    </row>
    <row r="63" spans="1:7" ht="13.5" thickBot="1">
      <c r="A63" s="110"/>
      <c r="B63" s="91">
        <v>183</v>
      </c>
      <c r="C63" s="59"/>
      <c r="D63" s="106"/>
      <c r="E63" s="125">
        <v>96</v>
      </c>
      <c r="F63" s="125">
        <v>117</v>
      </c>
      <c r="G63" s="111"/>
    </row>
    <row r="64" spans="1:7" ht="12.75">
      <c r="A64" s="110"/>
      <c r="B64" s="91">
        <v>88</v>
      </c>
      <c r="C64" s="59"/>
      <c r="D64" s="59"/>
      <c r="E64" s="91">
        <v>100</v>
      </c>
      <c r="F64" s="59"/>
      <c r="G64" s="111"/>
    </row>
    <row r="65" spans="1:7" ht="12.75">
      <c r="A65" s="110"/>
      <c r="B65" s="91">
        <v>185</v>
      </c>
      <c r="C65" s="59"/>
      <c r="D65" s="59"/>
      <c r="E65" s="91">
        <v>126</v>
      </c>
      <c r="F65" s="59"/>
      <c r="G65" s="111"/>
    </row>
    <row r="66" spans="1:7" ht="12.75">
      <c r="A66" s="110"/>
      <c r="B66" s="91">
        <v>116</v>
      </c>
      <c r="C66" s="59"/>
      <c r="D66" s="59"/>
      <c r="E66" s="59"/>
      <c r="F66" s="59"/>
      <c r="G66" s="111"/>
    </row>
    <row r="67" spans="1:7" ht="12.75">
      <c r="A67" s="112"/>
      <c r="B67" s="113"/>
      <c r="C67" s="113"/>
      <c r="D67" s="113"/>
      <c r="E67" s="113"/>
      <c r="F67" s="113"/>
      <c r="G67" s="114"/>
    </row>
    <row r="68" spans="1:7" ht="12.75">
      <c r="A68" s="42"/>
      <c r="B68" s="42"/>
      <c r="C68" s="42"/>
      <c r="D68" s="42"/>
      <c r="E68" s="42"/>
      <c r="F68" s="42"/>
      <c r="G68" s="42"/>
    </row>
    <row r="69" spans="1:7" ht="12.75">
      <c r="A69" s="105" t="s">
        <v>145</v>
      </c>
      <c r="B69" s="42"/>
      <c r="C69" s="42"/>
      <c r="D69" s="42"/>
      <c r="E69" s="42"/>
      <c r="F69" s="42"/>
      <c r="G69" s="42"/>
    </row>
    <row r="70" spans="1:7" ht="13.5" thickBot="1">
      <c r="A70" s="42"/>
      <c r="B70" s="42"/>
      <c r="C70" s="42"/>
      <c r="D70" s="42"/>
      <c r="E70" s="42"/>
      <c r="F70" s="42"/>
      <c r="G70" s="42"/>
    </row>
    <row r="71" spans="1:7" ht="13.5" thickBot="1">
      <c r="A71" s="91">
        <v>30</v>
      </c>
      <c r="B71" s="91">
        <v>40</v>
      </c>
      <c r="C71" s="91">
        <v>12</v>
      </c>
      <c r="D71" s="124">
        <v>18</v>
      </c>
      <c r="E71" s="42" t="s">
        <v>163</v>
      </c>
      <c r="F71" s="106"/>
      <c r="G71" s="42"/>
    </row>
    <row r="72" spans="1:7" ht="12.75">
      <c r="A72" s="42"/>
      <c r="B72" s="42"/>
      <c r="C72" s="42"/>
      <c r="D72" s="42"/>
      <c r="E72" s="42"/>
      <c r="F72" s="42"/>
      <c r="G72" s="42"/>
    </row>
    <row r="73" ht="12.75">
      <c r="A73" t="s">
        <v>186</v>
      </c>
    </row>
    <row r="74" spans="1:9" ht="12.75">
      <c r="A74" s="92"/>
      <c r="B74" s="102" t="s">
        <v>187</v>
      </c>
      <c r="C74" s="102" t="s">
        <v>38</v>
      </c>
      <c r="D74" s="102" t="s">
        <v>39</v>
      </c>
      <c r="E74" s="102" t="s">
        <v>40</v>
      </c>
      <c r="F74" s="102" t="s">
        <v>41</v>
      </c>
      <c r="G74" s="102" t="s">
        <v>42</v>
      </c>
      <c r="H74" s="102" t="s">
        <v>188</v>
      </c>
      <c r="I74" s="135" t="s">
        <v>189</v>
      </c>
    </row>
    <row r="75" spans="1:9" ht="12.75">
      <c r="A75" s="132">
        <v>1</v>
      </c>
      <c r="B75" s="133" t="s">
        <v>190</v>
      </c>
      <c r="C75" s="127">
        <v>500</v>
      </c>
      <c r="D75" s="127">
        <v>500</v>
      </c>
      <c r="E75" s="127">
        <v>500</v>
      </c>
      <c r="F75" s="127">
        <v>500</v>
      </c>
      <c r="G75" s="92"/>
      <c r="H75" s="127"/>
      <c r="I75" s="127"/>
    </row>
    <row r="76" spans="1:9" ht="12.75">
      <c r="A76" s="132">
        <v>2</v>
      </c>
      <c r="B76" s="133" t="s">
        <v>191</v>
      </c>
      <c r="C76" s="127"/>
      <c r="D76" s="127"/>
      <c r="E76" s="127"/>
      <c r="F76" s="127"/>
      <c r="G76" s="92"/>
      <c r="H76" s="127"/>
      <c r="I76" s="127"/>
    </row>
    <row r="77" spans="1:9" ht="12.75">
      <c r="A77" s="132">
        <v>3</v>
      </c>
      <c r="B77" s="133" t="s">
        <v>192</v>
      </c>
      <c r="C77" s="127">
        <v>500</v>
      </c>
      <c r="D77" s="127">
        <v>500</v>
      </c>
      <c r="E77" s="127"/>
      <c r="F77" s="127"/>
      <c r="G77" s="92"/>
      <c r="H77" s="127"/>
      <c r="I77" s="127"/>
    </row>
    <row r="78" spans="1:9" ht="12.75">
      <c r="A78" s="132">
        <v>4</v>
      </c>
      <c r="B78" s="133" t="s">
        <v>193</v>
      </c>
      <c r="C78" s="127">
        <v>500</v>
      </c>
      <c r="D78" s="127">
        <v>500</v>
      </c>
      <c r="E78" s="127">
        <v>500</v>
      </c>
      <c r="F78" s="127">
        <v>500</v>
      </c>
      <c r="G78" s="92"/>
      <c r="H78" s="127"/>
      <c r="I78" s="127"/>
    </row>
    <row r="79" spans="1:9" ht="12.75">
      <c r="A79" s="132">
        <v>5</v>
      </c>
      <c r="B79" s="133" t="s">
        <v>194</v>
      </c>
      <c r="C79" s="127">
        <v>500</v>
      </c>
      <c r="D79" s="127">
        <v>500</v>
      </c>
      <c r="E79" s="127"/>
      <c r="F79" s="127"/>
      <c r="G79" s="92"/>
      <c r="H79" s="127"/>
      <c r="I79" s="127"/>
    </row>
    <row r="80" spans="1:9" ht="12.75">
      <c r="A80" s="132">
        <v>6</v>
      </c>
      <c r="B80" s="133" t="s">
        <v>195</v>
      </c>
      <c r="C80" s="127">
        <v>500</v>
      </c>
      <c r="D80" s="127">
        <v>500</v>
      </c>
      <c r="E80" s="127">
        <v>500</v>
      </c>
      <c r="F80" s="127">
        <v>500</v>
      </c>
      <c r="G80" s="92"/>
      <c r="H80" s="127"/>
      <c r="I80" s="127"/>
    </row>
    <row r="81" spans="1:9" ht="12.75">
      <c r="A81" s="132">
        <v>7</v>
      </c>
      <c r="B81" s="133" t="s">
        <v>196</v>
      </c>
      <c r="C81" s="127">
        <v>500</v>
      </c>
      <c r="D81" s="127"/>
      <c r="E81" s="127"/>
      <c r="F81" s="127"/>
      <c r="G81" s="92"/>
      <c r="H81" s="127"/>
      <c r="I81" s="127"/>
    </row>
    <row r="82" spans="1:9" ht="12.75">
      <c r="A82" s="132">
        <v>8</v>
      </c>
      <c r="B82" s="133" t="s">
        <v>197</v>
      </c>
      <c r="C82" s="127">
        <v>500</v>
      </c>
      <c r="D82" s="127">
        <v>500</v>
      </c>
      <c r="E82" s="127">
        <v>500</v>
      </c>
      <c r="F82" s="127"/>
      <c r="G82" s="92"/>
      <c r="H82" s="127"/>
      <c r="I82" s="127"/>
    </row>
    <row r="83" spans="1:9" ht="12.75">
      <c r="A83" s="132">
        <v>9</v>
      </c>
      <c r="B83" s="133" t="s">
        <v>198</v>
      </c>
      <c r="C83" s="127"/>
      <c r="D83" s="127"/>
      <c r="E83" s="127"/>
      <c r="F83" s="127"/>
      <c r="G83" s="92"/>
      <c r="H83" s="127"/>
      <c r="I83" s="127"/>
    </row>
    <row r="84" spans="1:9" ht="12.75">
      <c r="A84" s="132">
        <v>10</v>
      </c>
      <c r="B84" s="133" t="s">
        <v>199</v>
      </c>
      <c r="C84" s="127">
        <v>500</v>
      </c>
      <c r="D84" s="127">
        <v>500</v>
      </c>
      <c r="E84" s="127">
        <v>500</v>
      </c>
      <c r="F84" s="127">
        <v>500</v>
      </c>
      <c r="G84" s="92"/>
      <c r="H84" s="127"/>
      <c r="I84" s="127"/>
    </row>
    <row r="85" spans="1:9" ht="12.75">
      <c r="A85" s="132">
        <v>11</v>
      </c>
      <c r="B85" s="133" t="s">
        <v>200</v>
      </c>
      <c r="C85" s="127">
        <v>500</v>
      </c>
      <c r="D85" s="127">
        <v>500</v>
      </c>
      <c r="E85" s="127">
        <v>500</v>
      </c>
      <c r="F85" s="127"/>
      <c r="G85" s="92"/>
      <c r="H85" s="127"/>
      <c r="I85" s="127"/>
    </row>
    <row r="86" spans="1:9" ht="12.75">
      <c r="A86" s="132">
        <v>12</v>
      </c>
      <c r="B86" s="134" t="s">
        <v>201</v>
      </c>
      <c r="C86" s="127">
        <v>500</v>
      </c>
      <c r="D86" s="127"/>
      <c r="E86" s="127"/>
      <c r="F86" s="127"/>
      <c r="G86" s="92"/>
      <c r="H86" s="127"/>
      <c r="I86" s="127"/>
    </row>
    <row r="87" spans="1:9" ht="12.75">
      <c r="A87" s="132">
        <v>13</v>
      </c>
      <c r="B87" s="134" t="s">
        <v>202</v>
      </c>
      <c r="C87" s="127">
        <v>500</v>
      </c>
      <c r="D87" s="127">
        <v>500</v>
      </c>
      <c r="E87" s="127"/>
      <c r="F87" s="127"/>
      <c r="G87" s="92"/>
      <c r="H87" s="127"/>
      <c r="I87" s="127"/>
    </row>
    <row r="88" spans="1:9" ht="12.75">
      <c r="A88" s="132">
        <v>14</v>
      </c>
      <c r="B88" s="134" t="s">
        <v>203</v>
      </c>
      <c r="C88" s="127">
        <v>500</v>
      </c>
      <c r="D88" s="127">
        <v>500</v>
      </c>
      <c r="E88" s="127">
        <v>500</v>
      </c>
      <c r="F88" s="127">
        <v>500</v>
      </c>
      <c r="G88" s="92"/>
      <c r="H88" s="127"/>
      <c r="I88" s="127"/>
    </row>
    <row r="89" spans="1:9" ht="12.75">
      <c r="A89" s="132">
        <v>15</v>
      </c>
      <c r="B89" s="134" t="s">
        <v>204</v>
      </c>
      <c r="C89" s="127">
        <v>500</v>
      </c>
      <c r="D89" s="127"/>
      <c r="E89" s="127"/>
      <c r="F89" s="127"/>
      <c r="G89" s="92"/>
      <c r="H89" s="127"/>
      <c r="I89" s="127"/>
    </row>
    <row r="90" spans="1:9" ht="12.75">
      <c r="A90" s="132">
        <v>16</v>
      </c>
      <c r="B90" s="134" t="s">
        <v>205</v>
      </c>
      <c r="C90" s="127">
        <v>500</v>
      </c>
      <c r="D90" s="127">
        <v>500</v>
      </c>
      <c r="E90" s="127">
        <v>500</v>
      </c>
      <c r="F90" s="127"/>
      <c r="G90" s="92"/>
      <c r="H90" s="127"/>
      <c r="I90" s="127"/>
    </row>
    <row r="91" spans="1:9" ht="12.75">
      <c r="A91" s="132">
        <v>17</v>
      </c>
      <c r="B91" s="134" t="s">
        <v>206</v>
      </c>
      <c r="C91" s="127">
        <v>500</v>
      </c>
      <c r="D91" s="127"/>
      <c r="E91" s="127"/>
      <c r="F91" s="127"/>
      <c r="G91" s="92"/>
      <c r="H91" s="127"/>
      <c r="I91" s="127"/>
    </row>
    <row r="92" spans="1:9" ht="13.5" thickBot="1">
      <c r="A92" s="132">
        <v>18</v>
      </c>
      <c r="B92" s="134" t="s">
        <v>207</v>
      </c>
      <c r="C92" s="127">
        <v>500</v>
      </c>
      <c r="D92" s="127">
        <v>500</v>
      </c>
      <c r="E92" s="127">
        <v>500</v>
      </c>
      <c r="F92" s="127">
        <v>500</v>
      </c>
      <c r="G92" s="92"/>
      <c r="H92" s="128"/>
      <c r="I92" s="128"/>
    </row>
    <row r="93" spans="5:9" ht="13.5" thickBot="1">
      <c r="E93" s="129" t="s">
        <v>208</v>
      </c>
      <c r="H93" s="130"/>
      <c r="I93" s="131"/>
    </row>
    <row r="95" spans="1:8" ht="12.75">
      <c r="A95" s="116" t="s">
        <v>220</v>
      </c>
      <c r="B95" s="115"/>
      <c r="C95" s="115"/>
      <c r="D95" s="115"/>
      <c r="E95" s="115"/>
      <c r="F95" s="115"/>
      <c r="G95" s="115"/>
      <c r="H95" s="115"/>
    </row>
    <row r="96" spans="1:8" ht="12.75">
      <c r="A96" s="115" t="s">
        <v>209</v>
      </c>
      <c r="B96" s="115"/>
      <c r="C96" s="115"/>
      <c r="D96" s="115"/>
      <c r="E96" s="115"/>
      <c r="F96" s="115"/>
      <c r="G96" s="115"/>
      <c r="H96" s="115"/>
    </row>
    <row r="97" spans="1:8" ht="12.75">
      <c r="A97" s="115" t="s">
        <v>210</v>
      </c>
      <c r="B97" s="115"/>
      <c r="C97" s="115"/>
      <c r="D97" s="115"/>
      <c r="E97" s="115"/>
      <c r="F97" s="115"/>
      <c r="G97" s="115"/>
      <c r="H97" s="115"/>
    </row>
    <row r="98" spans="1:8" ht="12.75">
      <c r="A98" s="115" t="s">
        <v>221</v>
      </c>
      <c r="B98" s="115"/>
      <c r="C98" s="115"/>
      <c r="D98" s="115"/>
      <c r="E98" s="115"/>
      <c r="F98" s="115"/>
      <c r="G98" s="115"/>
      <c r="H98" s="115"/>
    </row>
    <row r="99" spans="1:8" ht="12.75">
      <c r="A99" s="115"/>
      <c r="B99" s="115"/>
      <c r="C99" s="115"/>
      <c r="D99" s="115"/>
      <c r="E99" s="115"/>
      <c r="F99" s="115"/>
      <c r="G99" s="115"/>
      <c r="H99" s="115"/>
    </row>
    <row r="100" spans="1:8" ht="12.75">
      <c r="A100" s="116" t="s">
        <v>222</v>
      </c>
      <c r="B100" s="115"/>
      <c r="C100" s="115"/>
      <c r="D100" s="115"/>
      <c r="E100" s="115"/>
      <c r="F100" s="115"/>
      <c r="G100" s="115"/>
      <c r="H100" s="115"/>
    </row>
    <row r="101" spans="1:8" ht="12.75">
      <c r="A101" s="115" t="s">
        <v>211</v>
      </c>
      <c r="B101" s="115"/>
      <c r="C101" s="115"/>
      <c r="D101" s="115"/>
      <c r="E101" s="115"/>
      <c r="F101" s="115"/>
      <c r="G101" s="115"/>
      <c r="H101" s="115"/>
    </row>
    <row r="102" spans="1:8" ht="12.75">
      <c r="A102" s="115" t="s">
        <v>223</v>
      </c>
      <c r="B102" s="115"/>
      <c r="C102" s="115"/>
      <c r="D102" s="115"/>
      <c r="E102" s="115"/>
      <c r="F102" s="115"/>
      <c r="G102" s="115"/>
      <c r="H102" s="115"/>
    </row>
    <row r="103" spans="1:8" ht="12.75">
      <c r="A103" s="115"/>
      <c r="B103" s="115"/>
      <c r="C103" s="115"/>
      <c r="D103" s="115"/>
      <c r="E103" s="115"/>
      <c r="F103" s="115"/>
      <c r="G103" s="115"/>
      <c r="H103" s="115"/>
    </row>
    <row r="104" spans="1:8" ht="12.75">
      <c r="A104" s="116" t="s">
        <v>224</v>
      </c>
      <c r="B104" s="115"/>
      <c r="C104" s="115"/>
      <c r="D104" s="115"/>
      <c r="E104" s="115"/>
      <c r="F104" s="115"/>
      <c r="G104" s="115"/>
      <c r="H104" s="115"/>
    </row>
    <row r="105" spans="1:8" ht="12.75">
      <c r="A105" s="115" t="s">
        <v>213</v>
      </c>
      <c r="B105" s="115"/>
      <c r="C105" s="115"/>
      <c r="D105" s="115"/>
      <c r="E105" s="115"/>
      <c r="F105" s="115"/>
      <c r="G105" s="115"/>
      <c r="H105" s="115"/>
    </row>
    <row r="106" spans="1:8" ht="12.75">
      <c r="A106" s="115" t="s">
        <v>214</v>
      </c>
      <c r="B106" s="115"/>
      <c r="C106" s="115"/>
      <c r="D106" s="115"/>
      <c r="E106" s="115"/>
      <c r="F106" s="115"/>
      <c r="G106" s="115"/>
      <c r="H106" s="115"/>
    </row>
    <row r="107" spans="1:8" ht="12.75">
      <c r="A107" s="115" t="s">
        <v>215</v>
      </c>
      <c r="B107" s="115"/>
      <c r="C107" s="115"/>
      <c r="D107" s="115"/>
      <c r="E107" s="115"/>
      <c r="F107" s="115"/>
      <c r="G107" s="115"/>
      <c r="H107" s="115"/>
    </row>
    <row r="108" spans="1:8" ht="12.75">
      <c r="A108" s="115" t="s">
        <v>216</v>
      </c>
      <c r="B108" s="115"/>
      <c r="C108" s="115"/>
      <c r="D108" s="115"/>
      <c r="E108" s="115"/>
      <c r="F108" s="115"/>
      <c r="G108" s="115"/>
      <c r="H108" s="115"/>
    </row>
    <row r="109" spans="1:8" ht="12.75">
      <c r="A109" s="115" t="s">
        <v>225</v>
      </c>
      <c r="B109" s="115"/>
      <c r="C109" s="115"/>
      <c r="D109" s="115"/>
      <c r="E109" s="115"/>
      <c r="F109" s="115"/>
      <c r="G109" s="115"/>
      <c r="H109" s="115"/>
    </row>
    <row r="110" spans="1:8" ht="12.75">
      <c r="A110" s="115"/>
      <c r="B110" s="115"/>
      <c r="C110" s="115"/>
      <c r="D110" s="115"/>
      <c r="E110" s="115"/>
      <c r="F110" s="115"/>
      <c r="G110" s="115"/>
      <c r="H110" s="115"/>
    </row>
    <row r="111" spans="1:8" ht="12.75">
      <c r="A111" s="115"/>
      <c r="B111" s="115"/>
      <c r="C111" s="115"/>
      <c r="D111" s="115"/>
      <c r="E111" s="115"/>
      <c r="F111" s="115"/>
      <c r="G111" s="115"/>
      <c r="H111" s="115"/>
    </row>
    <row r="112" spans="1:8" ht="12.75">
      <c r="A112" s="116" t="s">
        <v>226</v>
      </c>
      <c r="B112" s="115"/>
      <c r="C112" s="115"/>
      <c r="D112" s="115"/>
      <c r="E112" s="115"/>
      <c r="F112" s="115"/>
      <c r="G112" s="115"/>
      <c r="H112" s="115"/>
    </row>
    <row r="113" spans="1:8" ht="12.75">
      <c r="A113" s="115" t="s">
        <v>212</v>
      </c>
      <c r="B113" s="115"/>
      <c r="C113" s="115"/>
      <c r="D113" s="115"/>
      <c r="E113" s="115"/>
      <c r="F113" s="115"/>
      <c r="G113" s="115"/>
      <c r="H113" s="115"/>
    </row>
    <row r="114" spans="1:8" ht="12.75">
      <c r="A114" s="115" t="s">
        <v>227</v>
      </c>
      <c r="B114" s="115"/>
      <c r="C114" s="115"/>
      <c r="D114" s="115"/>
      <c r="E114" s="115"/>
      <c r="F114" s="115"/>
      <c r="G114" s="115"/>
      <c r="H114" s="115"/>
    </row>
    <row r="115" spans="1:8" ht="12.75">
      <c r="A115" s="115"/>
      <c r="B115" s="115"/>
      <c r="C115" s="115"/>
      <c r="D115" s="115"/>
      <c r="E115" s="115"/>
      <c r="F115" s="115"/>
      <c r="G115" s="115"/>
      <c r="H115" s="115"/>
    </row>
    <row r="116" spans="1:8" ht="12.75">
      <c r="A116" s="116" t="s">
        <v>228</v>
      </c>
      <c r="B116" s="115"/>
      <c r="C116" s="115"/>
      <c r="D116" s="115"/>
      <c r="E116" s="115"/>
      <c r="F116" s="115"/>
      <c r="G116" s="115"/>
      <c r="H116" s="115"/>
    </row>
    <row r="117" spans="1:8" ht="12.75">
      <c r="A117" s="115" t="s">
        <v>217</v>
      </c>
      <c r="B117" s="115"/>
      <c r="C117" s="115"/>
      <c r="D117" s="115"/>
      <c r="E117" s="115"/>
      <c r="F117" s="115"/>
      <c r="G117" s="115"/>
      <c r="H117" s="115"/>
    </row>
    <row r="118" spans="1:8" ht="12.75">
      <c r="A118" s="115" t="s">
        <v>218</v>
      </c>
      <c r="B118" s="115"/>
      <c r="C118" s="115"/>
      <c r="D118" s="115"/>
      <c r="E118" s="115"/>
      <c r="F118" s="115"/>
      <c r="G118" s="115"/>
      <c r="H118" s="115"/>
    </row>
    <row r="119" spans="1:8" ht="12.75">
      <c r="A119" s="115" t="s">
        <v>219</v>
      </c>
      <c r="B119" s="115"/>
      <c r="C119" s="115"/>
      <c r="D119" s="115"/>
      <c r="E119" s="115"/>
      <c r="F119" s="115"/>
      <c r="G119" s="115"/>
      <c r="H119" s="115"/>
    </row>
    <row r="120" spans="1:8" ht="12.75">
      <c r="A120" s="115" t="s">
        <v>229</v>
      </c>
      <c r="B120" s="115"/>
      <c r="C120" s="115"/>
      <c r="D120" s="115"/>
      <c r="E120" s="115"/>
      <c r="F120" s="115"/>
      <c r="G120" s="115"/>
      <c r="H120" s="115"/>
    </row>
    <row r="121" spans="1:8" ht="12.75">
      <c r="A121" s="115"/>
      <c r="B121" s="115"/>
      <c r="C121" s="115"/>
      <c r="D121" s="115"/>
      <c r="E121" s="115"/>
      <c r="F121" s="115"/>
      <c r="G121" s="115"/>
      <c r="H121" s="115"/>
    </row>
    <row r="122" spans="1:8" ht="21" thickBot="1">
      <c r="A122" s="213" t="s">
        <v>230</v>
      </c>
      <c r="B122" s="213"/>
      <c r="C122" s="213"/>
      <c r="D122" s="213"/>
      <c r="E122" s="213"/>
      <c r="F122" s="213"/>
      <c r="G122" s="213"/>
      <c r="H122" s="213"/>
    </row>
    <row r="123" spans="1:9" ht="13.5" thickTop="1">
      <c r="A123" s="140"/>
      <c r="B123" s="145" t="s">
        <v>231</v>
      </c>
      <c r="C123" s="145" t="s">
        <v>232</v>
      </c>
      <c r="D123" s="145" t="s">
        <v>233</v>
      </c>
      <c r="E123" s="145" t="s">
        <v>234</v>
      </c>
      <c r="F123" s="145" t="s">
        <v>235</v>
      </c>
      <c r="G123" s="145" t="s">
        <v>43</v>
      </c>
      <c r="H123" s="145" t="s">
        <v>236</v>
      </c>
      <c r="I123" s="145" t="s">
        <v>237</v>
      </c>
    </row>
    <row r="124" spans="1:9" ht="12.75">
      <c r="A124" s="142" t="s">
        <v>243</v>
      </c>
      <c r="B124" s="137">
        <v>2000</v>
      </c>
      <c r="C124" s="137">
        <v>2000</v>
      </c>
      <c r="D124" s="137"/>
      <c r="E124" s="137">
        <v>2000</v>
      </c>
      <c r="F124" s="137"/>
      <c r="G124" s="137">
        <v>2000</v>
      </c>
      <c r="H124" s="137"/>
      <c r="I124" s="138"/>
    </row>
    <row r="125" spans="1:9" ht="12.75">
      <c r="A125" s="136" t="s">
        <v>238</v>
      </c>
      <c r="B125" s="137">
        <v>2000</v>
      </c>
      <c r="C125" s="137">
        <v>2000</v>
      </c>
      <c r="D125" s="137">
        <v>2000</v>
      </c>
      <c r="E125" s="137">
        <v>2000</v>
      </c>
      <c r="F125" s="137">
        <v>2000</v>
      </c>
      <c r="G125" s="137">
        <v>2000</v>
      </c>
      <c r="H125" s="137"/>
      <c r="I125" s="138"/>
    </row>
    <row r="126" spans="1:9" ht="12.75">
      <c r="A126" s="142" t="s">
        <v>244</v>
      </c>
      <c r="B126" s="137">
        <v>5000</v>
      </c>
      <c r="C126" s="137"/>
      <c r="D126" s="137">
        <v>1500</v>
      </c>
      <c r="E126" s="137">
        <v>3500</v>
      </c>
      <c r="F126" s="137"/>
      <c r="G126" s="137">
        <v>2000</v>
      </c>
      <c r="H126" s="137"/>
      <c r="I126" s="138"/>
    </row>
    <row r="127" spans="1:9" ht="12.75">
      <c r="A127" s="142" t="s">
        <v>241</v>
      </c>
      <c r="B127" s="137"/>
      <c r="C127" s="137"/>
      <c r="D127" s="137">
        <v>2100</v>
      </c>
      <c r="E127" s="137">
        <v>4000</v>
      </c>
      <c r="F127" s="137"/>
      <c r="G127" s="137">
        <v>5500</v>
      </c>
      <c r="H127" s="137"/>
      <c r="I127" s="138"/>
    </row>
    <row r="128" spans="1:9" ht="12.75">
      <c r="A128" s="142" t="s">
        <v>242</v>
      </c>
      <c r="B128" s="137">
        <v>11000</v>
      </c>
      <c r="C128" s="137">
        <v>12000</v>
      </c>
      <c r="D128" s="137">
        <v>6700</v>
      </c>
      <c r="E128" s="137">
        <v>1500</v>
      </c>
      <c r="F128" s="137"/>
      <c r="G128" s="137">
        <v>2500</v>
      </c>
      <c r="H128" s="137"/>
      <c r="I128" s="138"/>
    </row>
    <row r="129" spans="1:9" ht="13.5" thickBot="1">
      <c r="A129" s="144" t="s">
        <v>246</v>
      </c>
      <c r="B129" s="141">
        <f aca="true" t="shared" si="0" ref="B129:G129">SUM(B124:B128)</f>
        <v>20000</v>
      </c>
      <c r="C129" s="141">
        <f t="shared" si="0"/>
        <v>16000</v>
      </c>
      <c r="D129" s="141">
        <f t="shared" si="0"/>
        <v>12300</v>
      </c>
      <c r="E129" s="141">
        <f t="shared" si="0"/>
        <v>13000</v>
      </c>
      <c r="F129" s="141">
        <f t="shared" si="0"/>
        <v>2000</v>
      </c>
      <c r="G129" s="141">
        <f t="shared" si="0"/>
        <v>14000</v>
      </c>
      <c r="H129" s="141"/>
      <c r="I129" s="141"/>
    </row>
    <row r="130" spans="1:8" ht="13.5" thickTop="1">
      <c r="A130" s="139"/>
      <c r="B130" s="139"/>
      <c r="C130" s="139"/>
      <c r="D130" s="139"/>
      <c r="E130" s="139"/>
      <c r="F130" s="139"/>
      <c r="G130" s="139"/>
      <c r="H130" s="139"/>
    </row>
    <row r="131" spans="1:9" ht="12.75">
      <c r="A131" s="143" t="s">
        <v>245</v>
      </c>
      <c r="B131" s="137"/>
      <c r="C131" s="137"/>
      <c r="D131" s="137"/>
      <c r="E131" s="137"/>
      <c r="F131" s="137"/>
      <c r="G131" s="137"/>
      <c r="H131" s="137"/>
      <c r="I131" s="139"/>
    </row>
    <row r="132" spans="1:8" ht="12.75">
      <c r="A132" s="139" t="s">
        <v>239</v>
      </c>
      <c r="B132" s="137"/>
      <c r="C132" s="137"/>
      <c r="D132" s="137"/>
      <c r="E132" s="137"/>
      <c r="F132" s="137"/>
      <c r="G132" s="137"/>
      <c r="H132" s="139"/>
    </row>
    <row r="133" spans="1:8" ht="12.75">
      <c r="A133" s="143" t="s">
        <v>247</v>
      </c>
      <c r="B133" s="137"/>
      <c r="C133" s="139"/>
      <c r="D133" s="139"/>
      <c r="E133" s="139"/>
      <c r="F133" s="139"/>
      <c r="G133" s="139"/>
      <c r="H133" s="139"/>
    </row>
    <row r="134" spans="1:8" ht="12.75">
      <c r="A134" s="139" t="s">
        <v>240</v>
      </c>
      <c r="B134" s="137"/>
      <c r="C134" s="139"/>
      <c r="D134" s="139"/>
      <c r="E134" s="139"/>
      <c r="F134" s="139"/>
      <c r="G134" s="139"/>
      <c r="H134" s="139"/>
    </row>
    <row r="138" spans="1:8" ht="20.25">
      <c r="A138" s="213" t="s">
        <v>265</v>
      </c>
      <c r="B138" s="213"/>
      <c r="C138" s="213"/>
      <c r="D138" s="213"/>
      <c r="E138" s="213"/>
      <c r="F138" s="213"/>
      <c r="G138" s="213"/>
      <c r="H138" s="213"/>
    </row>
    <row r="139" spans="1:8" ht="25.5">
      <c r="A139" s="146" t="s">
        <v>187</v>
      </c>
      <c r="B139" s="147" t="s">
        <v>248</v>
      </c>
      <c r="C139" s="147" t="s">
        <v>249</v>
      </c>
      <c r="D139" s="147" t="s">
        <v>250</v>
      </c>
      <c r="E139" s="147" t="s">
        <v>251</v>
      </c>
      <c r="F139" s="147" t="s">
        <v>252</v>
      </c>
      <c r="G139" s="148" t="s">
        <v>253</v>
      </c>
      <c r="H139" s="151" t="s">
        <v>254</v>
      </c>
    </row>
    <row r="140" spans="1:8" ht="12.75">
      <c r="A140" s="149" t="s">
        <v>255</v>
      </c>
      <c r="B140" s="153">
        <v>5</v>
      </c>
      <c r="C140" s="153">
        <v>6</v>
      </c>
      <c r="D140" s="153">
        <v>11</v>
      </c>
      <c r="E140" s="153">
        <v>8</v>
      </c>
      <c r="F140" s="153">
        <v>12</v>
      </c>
      <c r="G140" s="153">
        <v>42</v>
      </c>
      <c r="H140" s="92"/>
    </row>
    <row r="141" spans="1:8" ht="12.75">
      <c r="A141" s="92" t="s">
        <v>256</v>
      </c>
      <c r="B141" s="92">
        <v>4</v>
      </c>
      <c r="C141" s="92">
        <v>4</v>
      </c>
      <c r="D141" s="92">
        <v>10</v>
      </c>
      <c r="E141" s="92">
        <v>8</v>
      </c>
      <c r="F141" s="92">
        <v>11</v>
      </c>
      <c r="G141" s="92"/>
      <c r="H141" s="152"/>
    </row>
    <row r="142" spans="1:8" ht="12.75">
      <c r="A142" s="92" t="s">
        <v>257</v>
      </c>
      <c r="B142" s="92">
        <v>5</v>
      </c>
      <c r="C142" s="92">
        <v>5</v>
      </c>
      <c r="D142" s="92">
        <v>9</v>
      </c>
      <c r="E142" s="92">
        <v>7</v>
      </c>
      <c r="F142" s="92">
        <v>11</v>
      </c>
      <c r="G142" s="92"/>
      <c r="H142" s="152"/>
    </row>
    <row r="143" spans="1:8" ht="12.75">
      <c r="A143" s="92" t="s">
        <v>258</v>
      </c>
      <c r="B143" s="92">
        <v>3</v>
      </c>
      <c r="C143" s="92">
        <v>3</v>
      </c>
      <c r="D143" s="92">
        <v>11</v>
      </c>
      <c r="E143" s="92">
        <v>3</v>
      </c>
      <c r="F143" s="92">
        <v>9</v>
      </c>
      <c r="G143" s="92"/>
      <c r="H143" s="152"/>
    </row>
    <row r="144" spans="1:8" ht="12.75">
      <c r="A144" s="92" t="s">
        <v>259</v>
      </c>
      <c r="B144" s="92">
        <v>2</v>
      </c>
      <c r="C144" s="92">
        <v>4</v>
      </c>
      <c r="D144" s="92">
        <v>0</v>
      </c>
      <c r="E144" s="92">
        <v>6</v>
      </c>
      <c r="F144" s="92">
        <v>0</v>
      </c>
      <c r="G144" s="92"/>
      <c r="H144" s="152"/>
    </row>
    <row r="145" spans="1:8" ht="12.75">
      <c r="A145" s="92" t="s">
        <v>260</v>
      </c>
      <c r="B145" s="92">
        <v>0</v>
      </c>
      <c r="C145" s="92">
        <v>4</v>
      </c>
      <c r="D145" s="92">
        <v>10</v>
      </c>
      <c r="E145" s="92">
        <v>8</v>
      </c>
      <c r="F145" s="92">
        <v>5</v>
      </c>
      <c r="G145" s="92"/>
      <c r="H145" s="152"/>
    </row>
    <row r="146" spans="1:8" ht="12.75">
      <c r="A146" s="92" t="s">
        <v>261</v>
      </c>
      <c r="B146" s="92">
        <v>3</v>
      </c>
      <c r="C146" s="92">
        <v>3</v>
      </c>
      <c r="D146" s="92">
        <v>8</v>
      </c>
      <c r="E146" s="92">
        <v>5</v>
      </c>
      <c r="F146" s="92">
        <v>4</v>
      </c>
      <c r="G146" s="92"/>
      <c r="H146" s="152"/>
    </row>
    <row r="147" spans="1:8" ht="12.75">
      <c r="A147" s="92" t="s">
        <v>262</v>
      </c>
      <c r="B147" s="92">
        <v>5</v>
      </c>
      <c r="C147" s="92">
        <v>6</v>
      </c>
      <c r="D147" s="92">
        <v>11</v>
      </c>
      <c r="E147" s="92">
        <v>7</v>
      </c>
      <c r="F147" s="92">
        <v>11</v>
      </c>
      <c r="G147" s="92"/>
      <c r="H147" s="152"/>
    </row>
    <row r="148" spans="1:8" ht="12.75">
      <c r="A148" s="92" t="s">
        <v>263</v>
      </c>
      <c r="B148" s="92">
        <v>5</v>
      </c>
      <c r="C148" s="92">
        <v>6</v>
      </c>
      <c r="D148" s="92">
        <v>11</v>
      </c>
      <c r="E148" s="92">
        <v>8</v>
      </c>
      <c r="F148" s="92">
        <v>11</v>
      </c>
      <c r="G148" s="92"/>
      <c r="H148" s="152"/>
    </row>
    <row r="149" spans="1:8" ht="12.75">
      <c r="A149" s="92" t="s">
        <v>237</v>
      </c>
      <c r="B149" s="150"/>
      <c r="C149" s="150"/>
      <c r="D149" s="150"/>
      <c r="E149" s="150"/>
      <c r="F149" s="150"/>
      <c r="G149" s="150"/>
      <c r="H149" s="152"/>
    </row>
    <row r="150" spans="1:8" ht="12.75">
      <c r="A150" s="102" t="s">
        <v>264</v>
      </c>
      <c r="B150" s="152"/>
      <c r="C150" s="152"/>
      <c r="D150" s="152"/>
      <c r="E150" s="152"/>
      <c r="F150" s="152"/>
      <c r="G150" s="152"/>
      <c r="H150" s="152"/>
    </row>
    <row r="151" spans="1:8" ht="12.75">
      <c r="A151" s="92" t="s">
        <v>266</v>
      </c>
      <c r="B151" s="132"/>
      <c r="C151" s="132"/>
      <c r="D151" s="132"/>
      <c r="E151" s="132"/>
      <c r="F151" s="132"/>
      <c r="G151" s="132"/>
      <c r="H151" s="152"/>
    </row>
    <row r="152" spans="1:8" ht="12.75">
      <c r="A152" s="91" t="s">
        <v>267</v>
      </c>
      <c r="B152" s="132"/>
      <c r="C152" s="132"/>
      <c r="D152" s="132"/>
      <c r="E152" s="132"/>
      <c r="F152" s="132"/>
      <c r="G152" s="132"/>
      <c r="H152" s="152"/>
    </row>
    <row r="158" spans="1:9" ht="20.25">
      <c r="A158" s="213" t="s">
        <v>268</v>
      </c>
      <c r="B158" s="213"/>
      <c r="C158" s="213"/>
      <c r="D158" s="213"/>
      <c r="E158" s="213"/>
      <c r="F158" s="213"/>
      <c r="G158" s="213"/>
      <c r="H158" s="213"/>
      <c r="I158" s="214"/>
    </row>
    <row r="159" spans="1:9" ht="12.75">
      <c r="A159" s="154" t="s">
        <v>269</v>
      </c>
      <c r="B159" s="154" t="s">
        <v>38</v>
      </c>
      <c r="C159" s="154" t="s">
        <v>39</v>
      </c>
      <c r="D159" s="154" t="s">
        <v>40</v>
      </c>
      <c r="E159" s="154" t="s">
        <v>41</v>
      </c>
      <c r="F159" s="154" t="s">
        <v>42</v>
      </c>
      <c r="G159" s="154" t="s">
        <v>270</v>
      </c>
      <c r="H159" s="154" t="s">
        <v>253</v>
      </c>
      <c r="I159" s="154" t="s">
        <v>237</v>
      </c>
    </row>
    <row r="160" spans="1:9" ht="12.75">
      <c r="A160" s="155" t="s">
        <v>271</v>
      </c>
      <c r="B160" s="155">
        <v>5600</v>
      </c>
      <c r="C160" s="155">
        <v>4600</v>
      </c>
      <c r="D160" s="155">
        <v>4600</v>
      </c>
      <c r="E160" s="155">
        <v>4600</v>
      </c>
      <c r="F160" s="155">
        <v>5000</v>
      </c>
      <c r="G160" s="155">
        <v>5000</v>
      </c>
      <c r="H160" s="155"/>
      <c r="I160" s="155"/>
    </row>
    <row r="161" spans="1:9" ht="12.75">
      <c r="A161" s="155" t="s">
        <v>272</v>
      </c>
      <c r="B161" s="155">
        <v>8700</v>
      </c>
      <c r="C161" s="155">
        <v>9800</v>
      </c>
      <c r="D161" s="155">
        <v>11000</v>
      </c>
      <c r="E161" s="155">
        <v>7000</v>
      </c>
      <c r="F161" s="155">
        <v>5500</v>
      </c>
      <c r="G161" s="155">
        <v>3200</v>
      </c>
      <c r="H161" s="155"/>
      <c r="I161" s="155"/>
    </row>
    <row r="162" spans="1:9" ht="12.75">
      <c r="A162" s="155" t="s">
        <v>273</v>
      </c>
      <c r="B162" s="155">
        <v>2600</v>
      </c>
      <c r="C162" s="155">
        <v>1100</v>
      </c>
      <c r="D162" s="155">
        <v>3500</v>
      </c>
      <c r="E162" s="155">
        <v>2250</v>
      </c>
      <c r="F162" s="155">
        <v>800</v>
      </c>
      <c r="G162" s="155">
        <v>1200</v>
      </c>
      <c r="H162" s="155"/>
      <c r="I162" s="155"/>
    </row>
    <row r="163" spans="1:12" ht="12.75">
      <c r="A163" s="155" t="s">
        <v>274</v>
      </c>
      <c r="B163" s="155">
        <v>200</v>
      </c>
      <c r="C163" s="155">
        <v>200</v>
      </c>
      <c r="D163" s="155">
        <v>4230</v>
      </c>
      <c r="E163" s="155">
        <v>5720</v>
      </c>
      <c r="F163" s="155">
        <v>6000</v>
      </c>
      <c r="G163" s="155">
        <v>200</v>
      </c>
      <c r="H163" s="155"/>
      <c r="I163" s="155"/>
      <c r="L163" s="19"/>
    </row>
    <row r="164" spans="1:9" ht="12.75">
      <c r="A164" s="155" t="s">
        <v>275</v>
      </c>
      <c r="B164" s="155"/>
      <c r="C164" s="155">
        <v>14500</v>
      </c>
      <c r="D164" s="155">
        <v>6000</v>
      </c>
      <c r="E164" s="155">
        <v>2000</v>
      </c>
      <c r="F164" s="155"/>
      <c r="G164" s="155"/>
      <c r="H164" s="155"/>
      <c r="I164" s="155"/>
    </row>
    <row r="165" spans="1:9" ht="12.75">
      <c r="A165" s="155" t="s">
        <v>276</v>
      </c>
      <c r="B165" s="155"/>
      <c r="C165" s="155">
        <v>500</v>
      </c>
      <c r="D165" s="155">
        <v>8700</v>
      </c>
      <c r="E165" s="155">
        <v>300</v>
      </c>
      <c r="F165" s="155">
        <v>700</v>
      </c>
      <c r="G165" s="155"/>
      <c r="H165" s="155"/>
      <c r="I165" s="155"/>
    </row>
    <row r="166" spans="1:9" ht="12.75">
      <c r="A166" s="155" t="s">
        <v>277</v>
      </c>
      <c r="B166" s="155">
        <v>2100</v>
      </c>
      <c r="C166" s="155">
        <v>3600</v>
      </c>
      <c r="D166" s="155">
        <v>5700</v>
      </c>
      <c r="E166" s="155">
        <v>600</v>
      </c>
      <c r="F166" s="155">
        <v>4200</v>
      </c>
      <c r="G166" s="155">
        <v>6990</v>
      </c>
      <c r="H166" s="155"/>
      <c r="I166" s="155"/>
    </row>
    <row r="167" spans="1:9" ht="12.75">
      <c r="A167" s="155" t="s">
        <v>278</v>
      </c>
      <c r="B167" s="155"/>
      <c r="C167" s="155"/>
      <c r="D167" s="155"/>
      <c r="E167" s="155"/>
      <c r="F167" s="155"/>
      <c r="G167" s="155"/>
      <c r="H167" s="155"/>
      <c r="I167" s="155"/>
    </row>
    <row r="168" spans="1:9" ht="12.75">
      <c r="A168" s="155" t="s">
        <v>279</v>
      </c>
      <c r="B168" s="156"/>
      <c r="C168" s="157"/>
      <c r="D168" s="157"/>
      <c r="E168" s="157"/>
      <c r="F168" s="157"/>
      <c r="G168" s="157"/>
      <c r="H168" s="157"/>
      <c r="I168" s="157"/>
    </row>
    <row r="169" spans="1:9" ht="12.75">
      <c r="A169" s="155" t="s">
        <v>280</v>
      </c>
      <c r="B169" s="155"/>
      <c r="C169" s="157"/>
      <c r="D169" s="157"/>
      <c r="E169" s="157"/>
      <c r="F169" s="157"/>
      <c r="G169" s="157"/>
      <c r="H169" s="157"/>
      <c r="I169" s="157"/>
    </row>
    <row r="170" spans="1:9" ht="12.75">
      <c r="A170" s="155" t="s">
        <v>281</v>
      </c>
      <c r="B170" s="155"/>
      <c r="C170" s="157"/>
      <c r="D170" s="157"/>
      <c r="E170" s="157"/>
      <c r="F170" s="157"/>
      <c r="G170" s="157"/>
      <c r="H170" s="157"/>
      <c r="I170" s="157"/>
    </row>
    <row r="171" spans="1:9" ht="12.75">
      <c r="A171" s="155" t="s">
        <v>282</v>
      </c>
      <c r="B171" s="155"/>
      <c r="C171" s="157"/>
      <c r="D171" s="157"/>
      <c r="E171" s="157"/>
      <c r="F171" s="157"/>
      <c r="G171" s="157"/>
      <c r="H171" s="157"/>
      <c r="I171" s="157"/>
    </row>
    <row r="172" spans="1:9" ht="12.75">
      <c r="A172" s="155" t="s">
        <v>283</v>
      </c>
      <c r="B172" s="155"/>
      <c r="C172" s="157"/>
      <c r="D172" s="157"/>
      <c r="E172" s="157"/>
      <c r="F172" s="157"/>
      <c r="G172" s="157"/>
      <c r="H172" s="157"/>
      <c r="I172" s="157"/>
    </row>
    <row r="176" spans="1:12" ht="20.25">
      <c r="A176" s="213" t="s">
        <v>376</v>
      </c>
      <c r="B176" s="213"/>
      <c r="C176" s="213"/>
      <c r="D176" s="213"/>
      <c r="E176" s="213"/>
      <c r="F176" s="213"/>
      <c r="G176" s="213"/>
      <c r="H176" s="213"/>
      <c r="I176" s="214"/>
      <c r="J176" s="214"/>
      <c r="K176" s="214"/>
      <c r="L176" s="214"/>
    </row>
    <row r="177" spans="1:12" ht="12.75">
      <c r="A177" s="19" t="s">
        <v>377</v>
      </c>
      <c r="B177" s="19" t="s">
        <v>390</v>
      </c>
      <c r="C177" s="19" t="s">
        <v>383</v>
      </c>
      <c r="D177" s="19" t="s">
        <v>384</v>
      </c>
      <c r="E177" s="19" t="s">
        <v>385</v>
      </c>
      <c r="F177" s="19" t="s">
        <v>386</v>
      </c>
      <c r="G177" s="19" t="s">
        <v>387</v>
      </c>
      <c r="H177" s="19" t="s">
        <v>388</v>
      </c>
      <c r="I177" s="19" t="s">
        <v>389</v>
      </c>
      <c r="J177" s="19" t="s">
        <v>391</v>
      </c>
      <c r="K177" s="19" t="s">
        <v>392</v>
      </c>
      <c r="L177" s="19"/>
    </row>
    <row r="178" spans="1:12" ht="12.75">
      <c r="A178" s="19" t="s">
        <v>378</v>
      </c>
      <c r="B178" s="19">
        <v>216</v>
      </c>
      <c r="C178" s="19">
        <v>34</v>
      </c>
      <c r="D178" s="19">
        <v>23</v>
      </c>
      <c r="E178" s="19">
        <v>45</v>
      </c>
      <c r="F178" s="19">
        <v>22</v>
      </c>
      <c r="G178" s="19">
        <v>34</v>
      </c>
      <c r="H178" s="19">
        <v>52</v>
      </c>
      <c r="I178" s="19">
        <v>18</v>
      </c>
      <c r="J178" s="19"/>
      <c r="K178" s="19"/>
      <c r="L178" s="19"/>
    </row>
    <row r="179" spans="1:12" ht="12.75">
      <c r="A179" s="19" t="s">
        <v>379</v>
      </c>
      <c r="B179" s="19">
        <v>326</v>
      </c>
      <c r="C179" s="19">
        <v>13</v>
      </c>
      <c r="D179" s="19">
        <v>23</v>
      </c>
      <c r="E179" s="19">
        <v>16</v>
      </c>
      <c r="F179" s="19">
        <v>32</v>
      </c>
      <c r="G179" s="19">
        <v>12</v>
      </c>
      <c r="H179" s="19">
        <v>18</v>
      </c>
      <c r="I179" s="19">
        <v>11</v>
      </c>
      <c r="J179" s="19"/>
      <c r="K179" s="19"/>
      <c r="L179" s="19"/>
    </row>
    <row r="180" spans="1:12" ht="12.75">
      <c r="A180" s="19" t="s">
        <v>380</v>
      </c>
      <c r="B180" s="19">
        <v>241</v>
      </c>
      <c r="C180" s="19">
        <v>322</v>
      </c>
      <c r="D180" s="19">
        <v>312</v>
      </c>
      <c r="E180" s="19">
        <v>342</v>
      </c>
      <c r="F180" s="19">
        <v>333</v>
      </c>
      <c r="G180" s="19">
        <v>311</v>
      </c>
      <c r="H180" s="19">
        <v>299</v>
      </c>
      <c r="I180" s="19">
        <v>102</v>
      </c>
      <c r="J180" s="19"/>
      <c r="K180" s="19"/>
      <c r="L180" s="19"/>
    </row>
    <row r="181" spans="1:12" ht="12.75">
      <c r="A181" s="19" t="s">
        <v>381</v>
      </c>
      <c r="B181" s="19">
        <v>198</v>
      </c>
      <c r="C181" s="19">
        <v>56</v>
      </c>
      <c r="D181" s="19">
        <v>67</v>
      </c>
      <c r="E181" s="19">
        <v>64</v>
      </c>
      <c r="F181" s="19">
        <v>49</v>
      </c>
      <c r="G181" s="19">
        <v>70</v>
      </c>
      <c r="H181" s="19">
        <v>23</v>
      </c>
      <c r="I181" s="19">
        <v>12</v>
      </c>
      <c r="J181" s="19"/>
      <c r="K181" s="19"/>
      <c r="L181" s="19"/>
    </row>
    <row r="182" spans="1:12" ht="12.75">
      <c r="A182" s="19" t="s">
        <v>382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4" ht="12.75">
      <c r="A184" s="92" t="s">
        <v>393</v>
      </c>
    </row>
    <row r="185" ht="12.75">
      <c r="D185" t="s">
        <v>567</v>
      </c>
    </row>
  </sheetData>
  <sheetProtection/>
  <mergeCells count="4">
    <mergeCell ref="A122:H122"/>
    <mergeCell ref="A138:H138"/>
    <mergeCell ref="A158:I158"/>
    <mergeCell ref="A176:L1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6"/>
  <sheetViews>
    <sheetView zoomScalePageLayoutView="0" workbookViewId="0" topLeftCell="A1">
      <selection activeCell="F191" sqref="F191"/>
    </sheetView>
  </sheetViews>
  <sheetFormatPr defaultColWidth="9.00390625" defaultRowHeight="12.75"/>
  <cols>
    <col min="1" max="1" width="17.25390625" style="0" customWidth="1"/>
    <col min="5" max="5" width="11.375" style="0" bestFit="1" customWidth="1"/>
    <col min="7" max="7" width="10.375" style="0" bestFit="1" customWidth="1"/>
    <col min="8" max="8" width="16.875" style="0" customWidth="1"/>
    <col min="10" max="10" width="13.00390625" style="0" customWidth="1"/>
    <col min="11" max="11" width="11.625" style="0" customWidth="1"/>
    <col min="12" max="12" width="14.75390625" style="0" bestFit="1" customWidth="1"/>
    <col min="17" max="17" width="11.375" style="0" bestFit="1" customWidth="1"/>
    <col min="19" max="19" width="10.375" style="0" bestFit="1" customWidth="1"/>
    <col min="23" max="23" width="11.375" style="0" bestFit="1" customWidth="1"/>
    <col min="25" max="25" width="10.375" style="0" bestFit="1" customWidth="1"/>
    <col min="29" max="29" width="11.375" style="0" bestFit="1" customWidth="1"/>
  </cols>
  <sheetData>
    <row r="1" ht="12.75">
      <c r="A1" t="s">
        <v>143</v>
      </c>
    </row>
    <row r="3" spans="1:17" ht="12.75">
      <c r="A3" s="123" t="s">
        <v>116</v>
      </c>
      <c r="B3" s="101" t="s">
        <v>117</v>
      </c>
      <c r="C3" s="101" t="s">
        <v>118</v>
      </c>
      <c r="D3" s="101" t="s">
        <v>119</v>
      </c>
      <c r="E3" s="101" t="s">
        <v>120</v>
      </c>
      <c r="G3" s="101" t="s">
        <v>116</v>
      </c>
      <c r="H3" s="123" t="s">
        <v>117</v>
      </c>
      <c r="I3" s="101" t="s">
        <v>118</v>
      </c>
      <c r="J3" s="101" t="s">
        <v>119</v>
      </c>
      <c r="K3" s="101" t="s">
        <v>120</v>
      </c>
      <c r="M3" s="101" t="s">
        <v>116</v>
      </c>
      <c r="N3" s="101" t="s">
        <v>117</v>
      </c>
      <c r="O3" s="123" t="s">
        <v>118</v>
      </c>
      <c r="P3" s="101" t="s">
        <v>119</v>
      </c>
      <c r="Q3" s="101" t="s">
        <v>120</v>
      </c>
    </row>
    <row r="4" spans="1:17" ht="12.75">
      <c r="A4" s="92" t="s">
        <v>138</v>
      </c>
      <c r="B4" s="92" t="s">
        <v>122</v>
      </c>
      <c r="C4" s="102" t="s">
        <v>131</v>
      </c>
      <c r="D4" s="92">
        <v>1993</v>
      </c>
      <c r="E4" s="103">
        <v>780234</v>
      </c>
      <c r="G4" s="92" t="s">
        <v>136</v>
      </c>
      <c r="H4" s="92" t="s">
        <v>130</v>
      </c>
      <c r="I4" s="102" t="s">
        <v>131</v>
      </c>
      <c r="J4" s="92">
        <v>1996</v>
      </c>
      <c r="K4" s="103">
        <v>100000</v>
      </c>
      <c r="M4" s="92" t="s">
        <v>140</v>
      </c>
      <c r="N4" s="92" t="s">
        <v>130</v>
      </c>
      <c r="O4" s="102" t="s">
        <v>127</v>
      </c>
      <c r="P4" s="92">
        <v>1994</v>
      </c>
      <c r="Q4" s="103">
        <v>2345000</v>
      </c>
    </row>
    <row r="5" spans="1:17" ht="12.75">
      <c r="A5" s="92" t="s">
        <v>125</v>
      </c>
      <c r="B5" s="92" t="s">
        <v>126</v>
      </c>
      <c r="C5" s="102" t="s">
        <v>127</v>
      </c>
      <c r="D5" s="92">
        <v>1992</v>
      </c>
      <c r="E5" s="103">
        <v>780000</v>
      </c>
      <c r="G5" s="92" t="s">
        <v>129</v>
      </c>
      <c r="H5" s="92" t="s">
        <v>130</v>
      </c>
      <c r="I5" s="102" t="s">
        <v>131</v>
      </c>
      <c r="J5" s="92">
        <v>1992</v>
      </c>
      <c r="K5" s="103">
        <v>2342000</v>
      </c>
      <c r="M5" s="92" t="s">
        <v>125</v>
      </c>
      <c r="N5" s="92" t="s">
        <v>126</v>
      </c>
      <c r="O5" s="102" t="s">
        <v>127</v>
      </c>
      <c r="P5" s="92">
        <v>1992</v>
      </c>
      <c r="Q5" s="103">
        <v>780000</v>
      </c>
    </row>
    <row r="6" spans="1:17" ht="12.75">
      <c r="A6" s="92" t="s">
        <v>136</v>
      </c>
      <c r="B6" s="92" t="s">
        <v>130</v>
      </c>
      <c r="C6" s="102" t="s">
        <v>131</v>
      </c>
      <c r="D6" s="92">
        <v>1996</v>
      </c>
      <c r="E6" s="103">
        <v>100000</v>
      </c>
      <c r="G6" s="92" t="s">
        <v>140</v>
      </c>
      <c r="H6" s="92" t="s">
        <v>130</v>
      </c>
      <c r="I6" s="102" t="s">
        <v>127</v>
      </c>
      <c r="J6" s="92">
        <v>1994</v>
      </c>
      <c r="K6" s="103">
        <v>2345000</v>
      </c>
      <c r="M6" s="92" t="s">
        <v>139</v>
      </c>
      <c r="N6" s="92" t="s">
        <v>126</v>
      </c>
      <c r="O6" s="102" t="s">
        <v>127</v>
      </c>
      <c r="P6" s="92">
        <v>1996</v>
      </c>
      <c r="Q6" s="103">
        <v>3452000</v>
      </c>
    </row>
    <row r="7" spans="1:17" ht="12.75">
      <c r="A7" s="92" t="s">
        <v>124</v>
      </c>
      <c r="B7" s="92" t="s">
        <v>122</v>
      </c>
      <c r="C7" s="102" t="s">
        <v>123</v>
      </c>
      <c r="D7" s="92">
        <v>1991</v>
      </c>
      <c r="E7" s="103">
        <v>400000</v>
      </c>
      <c r="G7" s="92" t="s">
        <v>134</v>
      </c>
      <c r="H7" s="92" t="s">
        <v>130</v>
      </c>
      <c r="I7" s="102" t="s">
        <v>131</v>
      </c>
      <c r="J7" s="92">
        <v>1994</v>
      </c>
      <c r="K7" s="103">
        <v>356723</v>
      </c>
      <c r="M7" s="92" t="s">
        <v>128</v>
      </c>
      <c r="N7" s="92" t="s">
        <v>126</v>
      </c>
      <c r="O7" s="102" t="s">
        <v>127</v>
      </c>
      <c r="P7" s="92">
        <v>1994</v>
      </c>
      <c r="Q7" s="103">
        <v>616105</v>
      </c>
    </row>
    <row r="8" spans="1:17" ht="12.75">
      <c r="A8" s="92" t="s">
        <v>139</v>
      </c>
      <c r="B8" s="92" t="s">
        <v>126</v>
      </c>
      <c r="C8" s="102" t="s">
        <v>127</v>
      </c>
      <c r="D8" s="92">
        <v>1996</v>
      </c>
      <c r="E8" s="103">
        <v>3452000</v>
      </c>
      <c r="G8" s="92" t="s">
        <v>142</v>
      </c>
      <c r="H8" s="92" t="s">
        <v>130</v>
      </c>
      <c r="I8" s="102" t="s">
        <v>131</v>
      </c>
      <c r="J8" s="92">
        <v>1994</v>
      </c>
      <c r="K8" s="103">
        <v>45000</v>
      </c>
      <c r="M8" s="92" t="s">
        <v>124</v>
      </c>
      <c r="N8" s="92" t="s">
        <v>122</v>
      </c>
      <c r="O8" s="102" t="s">
        <v>123</v>
      </c>
      <c r="P8" s="92">
        <v>1991</v>
      </c>
      <c r="Q8" s="103">
        <v>400000</v>
      </c>
    </row>
    <row r="9" spans="1:17" ht="12.75">
      <c r="A9" s="92" t="s">
        <v>121</v>
      </c>
      <c r="B9" s="92" t="s">
        <v>122</v>
      </c>
      <c r="C9" s="102" t="s">
        <v>123</v>
      </c>
      <c r="D9" s="92">
        <v>1992</v>
      </c>
      <c r="E9" s="103">
        <v>630000</v>
      </c>
      <c r="G9" s="92" t="s">
        <v>138</v>
      </c>
      <c r="H9" s="92" t="s">
        <v>122</v>
      </c>
      <c r="I9" s="102" t="s">
        <v>131</v>
      </c>
      <c r="J9" s="92">
        <v>1993</v>
      </c>
      <c r="K9" s="103">
        <v>780234</v>
      </c>
      <c r="M9" s="92" t="s">
        <v>121</v>
      </c>
      <c r="N9" s="92" t="s">
        <v>122</v>
      </c>
      <c r="O9" s="102" t="s">
        <v>123</v>
      </c>
      <c r="P9" s="92">
        <v>1992</v>
      </c>
      <c r="Q9" s="103">
        <v>630000</v>
      </c>
    </row>
    <row r="10" spans="1:17" ht="12.75">
      <c r="A10" s="92" t="s">
        <v>132</v>
      </c>
      <c r="B10" s="92" t="s">
        <v>122</v>
      </c>
      <c r="C10" s="102" t="s">
        <v>133</v>
      </c>
      <c r="D10" s="92">
        <v>1994</v>
      </c>
      <c r="E10" s="103">
        <v>615041</v>
      </c>
      <c r="G10" s="92" t="s">
        <v>124</v>
      </c>
      <c r="H10" s="92" t="s">
        <v>122</v>
      </c>
      <c r="I10" s="102" t="s">
        <v>123</v>
      </c>
      <c r="J10" s="92">
        <v>1991</v>
      </c>
      <c r="K10" s="103">
        <v>400000</v>
      </c>
      <c r="M10" s="92" t="s">
        <v>136</v>
      </c>
      <c r="N10" s="92" t="s">
        <v>130</v>
      </c>
      <c r="O10" s="102" t="s">
        <v>131</v>
      </c>
      <c r="P10" s="92">
        <v>1996</v>
      </c>
      <c r="Q10" s="103">
        <v>100000</v>
      </c>
    </row>
    <row r="11" spans="1:17" ht="12.75">
      <c r="A11" s="92" t="s">
        <v>128</v>
      </c>
      <c r="B11" s="92" t="s">
        <v>126</v>
      </c>
      <c r="C11" s="102" t="s">
        <v>127</v>
      </c>
      <c r="D11" s="92">
        <v>1994</v>
      </c>
      <c r="E11" s="103">
        <v>616105</v>
      </c>
      <c r="G11" s="92" t="s">
        <v>121</v>
      </c>
      <c r="H11" s="92" t="s">
        <v>122</v>
      </c>
      <c r="I11" s="102" t="s">
        <v>123</v>
      </c>
      <c r="J11" s="92">
        <v>1992</v>
      </c>
      <c r="K11" s="103">
        <v>630000</v>
      </c>
      <c r="M11" s="92" t="s">
        <v>129</v>
      </c>
      <c r="N11" s="92" t="s">
        <v>130</v>
      </c>
      <c r="O11" s="102" t="s">
        <v>131</v>
      </c>
      <c r="P11" s="92">
        <v>1992</v>
      </c>
      <c r="Q11" s="103">
        <v>2342000</v>
      </c>
    </row>
    <row r="12" spans="1:17" ht="12.75">
      <c r="A12" s="92" t="s">
        <v>129</v>
      </c>
      <c r="B12" s="92" t="s">
        <v>130</v>
      </c>
      <c r="C12" s="102" t="s">
        <v>131</v>
      </c>
      <c r="D12" s="92">
        <v>1992</v>
      </c>
      <c r="E12" s="103">
        <v>2342000</v>
      </c>
      <c r="G12" s="92" t="s">
        <v>132</v>
      </c>
      <c r="H12" s="92" t="s">
        <v>122</v>
      </c>
      <c r="I12" s="102" t="s">
        <v>133</v>
      </c>
      <c r="J12" s="92">
        <v>1994</v>
      </c>
      <c r="K12" s="103">
        <v>615041</v>
      </c>
      <c r="M12" s="92" t="s">
        <v>134</v>
      </c>
      <c r="N12" s="92" t="s">
        <v>130</v>
      </c>
      <c r="O12" s="102" t="s">
        <v>131</v>
      </c>
      <c r="P12" s="92">
        <v>1994</v>
      </c>
      <c r="Q12" s="103">
        <v>356723</v>
      </c>
    </row>
    <row r="13" spans="1:17" ht="12.75">
      <c r="A13" s="92" t="s">
        <v>137</v>
      </c>
      <c r="B13" s="92" t="s">
        <v>126</v>
      </c>
      <c r="C13" s="102" t="s">
        <v>133</v>
      </c>
      <c r="D13" s="92">
        <v>1994</v>
      </c>
      <c r="E13" s="103">
        <v>62000</v>
      </c>
      <c r="G13" s="92" t="s">
        <v>141</v>
      </c>
      <c r="H13" s="92" t="s">
        <v>122</v>
      </c>
      <c r="I13" s="102" t="s">
        <v>133</v>
      </c>
      <c r="J13" s="92">
        <v>1994</v>
      </c>
      <c r="K13" s="103">
        <v>890000</v>
      </c>
      <c r="M13" s="92" t="s">
        <v>142</v>
      </c>
      <c r="N13" s="92" t="s">
        <v>130</v>
      </c>
      <c r="O13" s="102" t="s">
        <v>131</v>
      </c>
      <c r="P13" s="92">
        <v>1994</v>
      </c>
      <c r="Q13" s="103">
        <v>45000</v>
      </c>
    </row>
    <row r="14" spans="1:17" ht="12.75">
      <c r="A14" s="92" t="s">
        <v>140</v>
      </c>
      <c r="B14" s="92" t="s">
        <v>130</v>
      </c>
      <c r="C14" s="102" t="s">
        <v>127</v>
      </c>
      <c r="D14" s="92">
        <v>1994</v>
      </c>
      <c r="E14" s="103">
        <v>2345000</v>
      </c>
      <c r="G14" s="92" t="s">
        <v>125</v>
      </c>
      <c r="H14" s="92" t="s">
        <v>126</v>
      </c>
      <c r="I14" s="102" t="s">
        <v>127</v>
      </c>
      <c r="J14" s="92">
        <v>1992</v>
      </c>
      <c r="K14" s="103">
        <v>780000</v>
      </c>
      <c r="M14" s="92" t="s">
        <v>138</v>
      </c>
      <c r="N14" s="92" t="s">
        <v>122</v>
      </c>
      <c r="O14" s="102" t="s">
        <v>131</v>
      </c>
      <c r="P14" s="92">
        <v>1993</v>
      </c>
      <c r="Q14" s="103">
        <v>780234</v>
      </c>
    </row>
    <row r="15" spans="1:17" ht="12.75">
      <c r="A15" s="92" t="s">
        <v>134</v>
      </c>
      <c r="B15" s="92" t="s">
        <v>130</v>
      </c>
      <c r="C15" s="102" t="s">
        <v>131</v>
      </c>
      <c r="D15" s="92">
        <v>1994</v>
      </c>
      <c r="E15" s="103">
        <v>356723</v>
      </c>
      <c r="G15" s="92" t="s">
        <v>139</v>
      </c>
      <c r="H15" s="92" t="s">
        <v>126</v>
      </c>
      <c r="I15" s="102" t="s">
        <v>127</v>
      </c>
      <c r="J15" s="92">
        <v>1996</v>
      </c>
      <c r="K15" s="103">
        <v>3452000</v>
      </c>
      <c r="M15" s="92" t="s">
        <v>132</v>
      </c>
      <c r="N15" s="92" t="s">
        <v>122</v>
      </c>
      <c r="O15" s="102" t="s">
        <v>133</v>
      </c>
      <c r="P15" s="92">
        <v>1994</v>
      </c>
      <c r="Q15" s="103">
        <v>615041</v>
      </c>
    </row>
    <row r="16" spans="1:17" ht="12.75">
      <c r="A16" s="92" t="s">
        <v>142</v>
      </c>
      <c r="B16" s="92" t="s">
        <v>130</v>
      </c>
      <c r="C16" s="102" t="s">
        <v>131</v>
      </c>
      <c r="D16" s="92">
        <v>1994</v>
      </c>
      <c r="E16" s="103">
        <v>45000</v>
      </c>
      <c r="G16" s="92" t="s">
        <v>128</v>
      </c>
      <c r="H16" s="92" t="s">
        <v>126</v>
      </c>
      <c r="I16" s="102" t="s">
        <v>127</v>
      </c>
      <c r="J16" s="92">
        <v>1994</v>
      </c>
      <c r="K16" s="103">
        <v>616105</v>
      </c>
      <c r="M16" s="92" t="s">
        <v>141</v>
      </c>
      <c r="N16" s="92" t="s">
        <v>122</v>
      </c>
      <c r="O16" s="102" t="s">
        <v>133</v>
      </c>
      <c r="P16" s="92">
        <v>1994</v>
      </c>
      <c r="Q16" s="103">
        <v>890000</v>
      </c>
    </row>
    <row r="17" spans="1:17" ht="12.75">
      <c r="A17" s="92" t="s">
        <v>135</v>
      </c>
      <c r="B17" s="92" t="s">
        <v>126</v>
      </c>
      <c r="C17" s="102" t="s">
        <v>133</v>
      </c>
      <c r="D17" s="92">
        <v>1994</v>
      </c>
      <c r="E17" s="103">
        <v>4678124</v>
      </c>
      <c r="G17" s="92" t="s">
        <v>137</v>
      </c>
      <c r="H17" s="92" t="s">
        <v>126</v>
      </c>
      <c r="I17" s="102" t="s">
        <v>133</v>
      </c>
      <c r="J17" s="92">
        <v>1994</v>
      </c>
      <c r="K17" s="103">
        <v>62000</v>
      </c>
      <c r="M17" s="92" t="s">
        <v>137</v>
      </c>
      <c r="N17" s="92" t="s">
        <v>126</v>
      </c>
      <c r="O17" s="102" t="s">
        <v>133</v>
      </c>
      <c r="P17" s="92">
        <v>1994</v>
      </c>
      <c r="Q17" s="103">
        <v>62000</v>
      </c>
    </row>
    <row r="18" spans="1:17" ht="12.75">
      <c r="A18" s="92" t="s">
        <v>141</v>
      </c>
      <c r="B18" s="92" t="s">
        <v>122</v>
      </c>
      <c r="C18" s="102" t="s">
        <v>133</v>
      </c>
      <c r="D18" s="92">
        <v>1994</v>
      </c>
      <c r="E18" s="103">
        <v>890000</v>
      </c>
      <c r="G18" s="92" t="s">
        <v>135</v>
      </c>
      <c r="H18" s="92" t="s">
        <v>126</v>
      </c>
      <c r="I18" s="102" t="s">
        <v>133</v>
      </c>
      <c r="J18" s="92">
        <v>1994</v>
      </c>
      <c r="K18" s="103">
        <v>4678124</v>
      </c>
      <c r="M18" s="92" t="s">
        <v>135</v>
      </c>
      <c r="N18" s="92" t="s">
        <v>126</v>
      </c>
      <c r="O18" s="102" t="s">
        <v>133</v>
      </c>
      <c r="P18" s="92">
        <v>1994</v>
      </c>
      <c r="Q18" s="103">
        <v>4678124</v>
      </c>
    </row>
    <row r="22" spans="1:11" ht="12.75">
      <c r="A22" s="101" t="s">
        <v>116</v>
      </c>
      <c r="B22" s="101" t="s">
        <v>117</v>
      </c>
      <c r="C22" s="101" t="s">
        <v>118</v>
      </c>
      <c r="D22" s="123" t="s">
        <v>119</v>
      </c>
      <c r="E22" s="101" t="s">
        <v>120</v>
      </c>
      <c r="G22" s="101" t="s">
        <v>116</v>
      </c>
      <c r="H22" s="101" t="s">
        <v>117</v>
      </c>
      <c r="I22" s="101" t="s">
        <v>118</v>
      </c>
      <c r="J22" s="101" t="s">
        <v>119</v>
      </c>
      <c r="K22" s="123" t="s">
        <v>120</v>
      </c>
    </row>
    <row r="23" spans="1:11" ht="12.75">
      <c r="A23" s="92" t="s">
        <v>124</v>
      </c>
      <c r="B23" s="92" t="s">
        <v>122</v>
      </c>
      <c r="C23" s="102" t="s">
        <v>123</v>
      </c>
      <c r="D23" s="92">
        <v>1991</v>
      </c>
      <c r="E23" s="103">
        <v>400000</v>
      </c>
      <c r="G23" s="92" t="s">
        <v>142</v>
      </c>
      <c r="H23" s="92" t="s">
        <v>130</v>
      </c>
      <c r="I23" s="102" t="s">
        <v>131</v>
      </c>
      <c r="J23" s="92">
        <v>1994</v>
      </c>
      <c r="K23" s="103">
        <v>45000</v>
      </c>
    </row>
    <row r="24" spans="1:11" ht="12.75">
      <c r="A24" s="92" t="s">
        <v>125</v>
      </c>
      <c r="B24" s="92" t="s">
        <v>126</v>
      </c>
      <c r="C24" s="102" t="s">
        <v>127</v>
      </c>
      <c r="D24" s="92">
        <v>1992</v>
      </c>
      <c r="E24" s="103">
        <v>780000</v>
      </c>
      <c r="G24" s="92" t="s">
        <v>137</v>
      </c>
      <c r="H24" s="92" t="s">
        <v>126</v>
      </c>
      <c r="I24" s="102" t="s">
        <v>133</v>
      </c>
      <c r="J24" s="92">
        <v>1994</v>
      </c>
      <c r="K24" s="103">
        <v>62000</v>
      </c>
    </row>
    <row r="25" spans="1:11" ht="12.75">
      <c r="A25" s="92" t="s">
        <v>121</v>
      </c>
      <c r="B25" s="92" t="s">
        <v>122</v>
      </c>
      <c r="C25" s="102" t="s">
        <v>123</v>
      </c>
      <c r="D25" s="92">
        <v>1992</v>
      </c>
      <c r="E25" s="103">
        <v>630000</v>
      </c>
      <c r="G25" s="92" t="s">
        <v>136</v>
      </c>
      <c r="H25" s="92" t="s">
        <v>130</v>
      </c>
      <c r="I25" s="102" t="s">
        <v>131</v>
      </c>
      <c r="J25" s="92">
        <v>1996</v>
      </c>
      <c r="K25" s="103">
        <v>100000</v>
      </c>
    </row>
    <row r="26" spans="1:11" ht="12.75">
      <c r="A26" s="92" t="s">
        <v>129</v>
      </c>
      <c r="B26" s="92" t="s">
        <v>130</v>
      </c>
      <c r="C26" s="102" t="s">
        <v>131</v>
      </c>
      <c r="D26" s="92">
        <v>1992</v>
      </c>
      <c r="E26" s="103">
        <v>2342000</v>
      </c>
      <c r="G26" s="92" t="s">
        <v>134</v>
      </c>
      <c r="H26" s="92" t="s">
        <v>130</v>
      </c>
      <c r="I26" s="102" t="s">
        <v>131</v>
      </c>
      <c r="J26" s="92">
        <v>1994</v>
      </c>
      <c r="K26" s="103">
        <v>356723</v>
      </c>
    </row>
    <row r="27" spans="1:11" ht="12.75">
      <c r="A27" s="92" t="s">
        <v>138</v>
      </c>
      <c r="B27" s="92" t="s">
        <v>122</v>
      </c>
      <c r="C27" s="102" t="s">
        <v>131</v>
      </c>
      <c r="D27" s="92">
        <v>1993</v>
      </c>
      <c r="E27" s="103">
        <v>780234</v>
      </c>
      <c r="G27" s="92" t="s">
        <v>124</v>
      </c>
      <c r="H27" s="92" t="s">
        <v>122</v>
      </c>
      <c r="I27" s="102" t="s">
        <v>123</v>
      </c>
      <c r="J27" s="92">
        <v>1991</v>
      </c>
      <c r="K27" s="103">
        <v>400000</v>
      </c>
    </row>
    <row r="28" spans="1:11" ht="12.75">
      <c r="A28" s="92" t="s">
        <v>140</v>
      </c>
      <c r="B28" s="92" t="s">
        <v>130</v>
      </c>
      <c r="C28" s="102" t="s">
        <v>127</v>
      </c>
      <c r="D28" s="92">
        <v>1994</v>
      </c>
      <c r="E28" s="103">
        <v>2345000</v>
      </c>
      <c r="G28" s="92" t="s">
        <v>132</v>
      </c>
      <c r="H28" s="92" t="s">
        <v>122</v>
      </c>
      <c r="I28" s="102" t="s">
        <v>133</v>
      </c>
      <c r="J28" s="92">
        <v>1994</v>
      </c>
      <c r="K28" s="103">
        <v>615041</v>
      </c>
    </row>
    <row r="29" spans="1:11" ht="12.75">
      <c r="A29" s="92" t="s">
        <v>128</v>
      </c>
      <c r="B29" s="92" t="s">
        <v>126</v>
      </c>
      <c r="C29" s="102" t="s">
        <v>127</v>
      </c>
      <c r="D29" s="92">
        <v>1994</v>
      </c>
      <c r="E29" s="103">
        <v>616105</v>
      </c>
      <c r="G29" s="92" t="s">
        <v>128</v>
      </c>
      <c r="H29" s="92" t="s">
        <v>126</v>
      </c>
      <c r="I29" s="102" t="s">
        <v>127</v>
      </c>
      <c r="J29" s="92">
        <v>1994</v>
      </c>
      <c r="K29" s="103">
        <v>616105</v>
      </c>
    </row>
    <row r="30" spans="1:11" ht="12.75">
      <c r="A30" s="92" t="s">
        <v>134</v>
      </c>
      <c r="B30" s="92" t="s">
        <v>130</v>
      </c>
      <c r="C30" s="102" t="s">
        <v>131</v>
      </c>
      <c r="D30" s="92">
        <v>1994</v>
      </c>
      <c r="E30" s="103">
        <v>356723</v>
      </c>
      <c r="G30" s="92" t="s">
        <v>121</v>
      </c>
      <c r="H30" s="92" t="s">
        <v>122</v>
      </c>
      <c r="I30" s="102" t="s">
        <v>123</v>
      </c>
      <c r="J30" s="92">
        <v>1992</v>
      </c>
      <c r="K30" s="103">
        <v>630000</v>
      </c>
    </row>
    <row r="31" spans="1:11" ht="12.75">
      <c r="A31" s="92" t="s">
        <v>142</v>
      </c>
      <c r="B31" s="92" t="s">
        <v>130</v>
      </c>
      <c r="C31" s="102" t="s">
        <v>131</v>
      </c>
      <c r="D31" s="92">
        <v>1994</v>
      </c>
      <c r="E31" s="103">
        <v>45000</v>
      </c>
      <c r="G31" s="92" t="s">
        <v>125</v>
      </c>
      <c r="H31" s="92" t="s">
        <v>126</v>
      </c>
      <c r="I31" s="102" t="s">
        <v>127</v>
      </c>
      <c r="J31" s="92">
        <v>1992</v>
      </c>
      <c r="K31" s="103">
        <v>780000</v>
      </c>
    </row>
    <row r="32" spans="1:11" ht="12.75">
      <c r="A32" s="92" t="s">
        <v>132</v>
      </c>
      <c r="B32" s="92" t="s">
        <v>122</v>
      </c>
      <c r="C32" s="102" t="s">
        <v>133</v>
      </c>
      <c r="D32" s="92">
        <v>1994</v>
      </c>
      <c r="E32" s="103">
        <v>615041</v>
      </c>
      <c r="G32" s="92" t="s">
        <v>138</v>
      </c>
      <c r="H32" s="92" t="s">
        <v>122</v>
      </c>
      <c r="I32" s="102" t="s">
        <v>131</v>
      </c>
      <c r="J32" s="92">
        <v>1993</v>
      </c>
      <c r="K32" s="103">
        <v>780234</v>
      </c>
    </row>
    <row r="33" spans="1:11" ht="12.75">
      <c r="A33" s="92" t="s">
        <v>141</v>
      </c>
      <c r="B33" s="92" t="s">
        <v>122</v>
      </c>
      <c r="C33" s="102" t="s">
        <v>133</v>
      </c>
      <c r="D33" s="92">
        <v>1994</v>
      </c>
      <c r="E33" s="103">
        <v>890000</v>
      </c>
      <c r="G33" s="92" t="s">
        <v>141</v>
      </c>
      <c r="H33" s="92" t="s">
        <v>122</v>
      </c>
      <c r="I33" s="102" t="s">
        <v>133</v>
      </c>
      <c r="J33" s="92">
        <v>1994</v>
      </c>
      <c r="K33" s="103">
        <v>890000</v>
      </c>
    </row>
    <row r="34" spans="1:11" ht="12.75">
      <c r="A34" s="92" t="s">
        <v>137</v>
      </c>
      <c r="B34" s="92" t="s">
        <v>126</v>
      </c>
      <c r="C34" s="102" t="s">
        <v>133</v>
      </c>
      <c r="D34" s="92">
        <v>1994</v>
      </c>
      <c r="E34" s="103">
        <v>62000</v>
      </c>
      <c r="G34" s="92" t="s">
        <v>129</v>
      </c>
      <c r="H34" s="92" t="s">
        <v>130</v>
      </c>
      <c r="I34" s="102" t="s">
        <v>131</v>
      </c>
      <c r="J34" s="92">
        <v>1992</v>
      </c>
      <c r="K34" s="103">
        <v>2342000</v>
      </c>
    </row>
    <row r="35" spans="1:11" ht="12.75">
      <c r="A35" s="92" t="s">
        <v>135</v>
      </c>
      <c r="B35" s="92" t="s">
        <v>126</v>
      </c>
      <c r="C35" s="102" t="s">
        <v>133</v>
      </c>
      <c r="D35" s="92">
        <v>1994</v>
      </c>
      <c r="E35" s="103">
        <v>4678124</v>
      </c>
      <c r="G35" s="92" t="s">
        <v>140</v>
      </c>
      <c r="H35" s="92" t="s">
        <v>130</v>
      </c>
      <c r="I35" s="102" t="s">
        <v>127</v>
      </c>
      <c r="J35" s="92">
        <v>1994</v>
      </c>
      <c r="K35" s="103">
        <v>2345000</v>
      </c>
    </row>
    <row r="36" spans="1:11" ht="12.75">
      <c r="A36" s="92" t="s">
        <v>139</v>
      </c>
      <c r="B36" s="92" t="s">
        <v>126</v>
      </c>
      <c r="C36" s="102" t="s">
        <v>127</v>
      </c>
      <c r="D36" s="92">
        <v>1996</v>
      </c>
      <c r="E36" s="103">
        <v>3452000</v>
      </c>
      <c r="G36" s="92" t="s">
        <v>139</v>
      </c>
      <c r="H36" s="92" t="s">
        <v>126</v>
      </c>
      <c r="I36" s="102" t="s">
        <v>127</v>
      </c>
      <c r="J36" s="92">
        <v>1996</v>
      </c>
      <c r="K36" s="103">
        <v>3452000</v>
      </c>
    </row>
    <row r="37" spans="1:11" ht="12.75">
      <c r="A37" s="92" t="s">
        <v>136</v>
      </c>
      <c r="B37" s="92" t="s">
        <v>130</v>
      </c>
      <c r="C37" s="102" t="s">
        <v>131</v>
      </c>
      <c r="D37" s="92">
        <v>1996</v>
      </c>
      <c r="E37" s="103">
        <v>100000</v>
      </c>
      <c r="G37" s="92" t="s">
        <v>135</v>
      </c>
      <c r="H37" s="92" t="s">
        <v>126</v>
      </c>
      <c r="I37" s="102" t="s">
        <v>133</v>
      </c>
      <c r="J37" s="92">
        <v>1994</v>
      </c>
      <c r="K37" s="103">
        <v>4678124</v>
      </c>
    </row>
    <row r="45" spans="1:7" ht="12.75">
      <c r="A45" s="105" t="s">
        <v>144</v>
      </c>
      <c r="B45" s="42"/>
      <c r="C45" s="42"/>
      <c r="D45" s="42"/>
      <c r="E45" s="42"/>
      <c r="F45" s="42"/>
      <c r="G45" s="42"/>
    </row>
    <row r="46" spans="1:7" ht="13.5" thickBot="1">
      <c r="A46" s="42"/>
      <c r="B46" s="42"/>
      <c r="C46" s="42"/>
      <c r="D46" s="42"/>
      <c r="E46" s="42"/>
      <c r="F46" s="42"/>
      <c r="G46" s="42"/>
    </row>
    <row r="47" spans="1:7" ht="13.5" thickBot="1">
      <c r="A47" s="42"/>
      <c r="B47" s="106">
        <v>8</v>
      </c>
      <c r="C47" s="42"/>
      <c r="D47" s="42"/>
      <c r="E47" s="42"/>
      <c r="F47" s="42"/>
      <c r="G47" s="42"/>
    </row>
    <row r="48" spans="1:7" ht="13.5" thickBot="1">
      <c r="A48" s="42"/>
      <c r="B48" s="106">
        <v>18</v>
      </c>
      <c r="C48" s="42"/>
      <c r="D48" s="42"/>
      <c r="E48" s="42"/>
      <c r="F48" s="42"/>
      <c r="G48" s="42"/>
    </row>
    <row r="49" spans="1:7" ht="13.5" thickBot="1">
      <c r="A49" s="42"/>
      <c r="B49" s="106">
        <v>66</v>
      </c>
      <c r="C49" s="42"/>
      <c r="D49" s="42"/>
      <c r="E49" s="42"/>
      <c r="F49" s="42"/>
      <c r="G49" s="42"/>
    </row>
    <row r="50" spans="1:7" ht="13.5" thickBot="1">
      <c r="A50" s="42"/>
      <c r="B50" s="106">
        <v>134</v>
      </c>
      <c r="C50" s="42"/>
      <c r="D50" s="42"/>
      <c r="E50" s="42"/>
      <c r="F50" s="42"/>
      <c r="G50" s="42"/>
    </row>
    <row r="51" spans="1:7" ht="13.5" thickBot="1">
      <c r="A51" s="42"/>
      <c r="B51" s="106">
        <v>167</v>
      </c>
      <c r="C51" s="42"/>
      <c r="D51" s="42"/>
      <c r="E51" s="42"/>
      <c r="F51" s="42"/>
      <c r="G51" s="42"/>
    </row>
    <row r="52" spans="1:7" ht="13.5" thickBot="1">
      <c r="A52" s="42"/>
      <c r="B52" s="106">
        <v>10</v>
      </c>
      <c r="C52" s="42"/>
      <c r="D52" s="42"/>
      <c r="E52" s="42"/>
      <c r="F52" s="42"/>
      <c r="G52" s="42"/>
    </row>
    <row r="53" spans="1:7" ht="13.5" thickBot="1">
      <c r="A53" s="42"/>
      <c r="B53" s="106">
        <v>14</v>
      </c>
      <c r="C53" s="42"/>
      <c r="D53" s="42"/>
      <c r="E53" s="42"/>
      <c r="F53" s="42"/>
      <c r="G53" s="42"/>
    </row>
    <row r="54" spans="1:7" ht="13.5" thickBot="1">
      <c r="A54" s="42" t="s">
        <v>163</v>
      </c>
      <c r="B54" s="106">
        <f>SUM(B47:B53)</f>
        <v>417</v>
      </c>
      <c r="C54" s="42"/>
      <c r="D54" s="42"/>
      <c r="E54" s="42"/>
      <c r="F54" s="42"/>
      <c r="G54" s="42"/>
    </row>
    <row r="55" spans="1:7" ht="12.75">
      <c r="A55" s="42"/>
      <c r="B55" s="42"/>
      <c r="C55" s="42"/>
      <c r="D55" s="42"/>
      <c r="E55" s="42"/>
      <c r="F55" s="42"/>
      <c r="G55" s="42"/>
    </row>
    <row r="56" spans="1:7" ht="13.5" thickBot="1">
      <c r="A56" s="107"/>
      <c r="B56" s="108"/>
      <c r="C56" s="108"/>
      <c r="D56" s="108"/>
      <c r="E56" s="108"/>
      <c r="F56" s="108"/>
      <c r="G56" s="109"/>
    </row>
    <row r="57" spans="1:7" ht="13.5" thickBot="1">
      <c r="A57" s="110"/>
      <c r="B57" s="106">
        <v>2</v>
      </c>
      <c r="C57" s="106">
        <v>141</v>
      </c>
      <c r="D57" s="59"/>
      <c r="E57" s="59"/>
      <c r="F57" s="106">
        <v>68</v>
      </c>
      <c r="G57" s="111"/>
    </row>
    <row r="58" spans="1:7" ht="13.5" thickBot="1">
      <c r="A58" s="110"/>
      <c r="B58" s="106">
        <v>16</v>
      </c>
      <c r="C58" s="106">
        <v>43</v>
      </c>
      <c r="D58" s="59"/>
      <c r="E58" s="59"/>
      <c r="F58" s="106">
        <v>16</v>
      </c>
      <c r="G58" s="111"/>
    </row>
    <row r="59" spans="1:7" ht="13.5" thickBot="1">
      <c r="A59" s="110"/>
      <c r="B59" s="106">
        <v>15</v>
      </c>
      <c r="C59" s="106">
        <v>72</v>
      </c>
      <c r="D59" s="59"/>
      <c r="E59" s="59"/>
      <c r="F59" s="106">
        <v>143</v>
      </c>
      <c r="G59" s="111"/>
    </row>
    <row r="60" spans="1:7" ht="13.5" thickBot="1">
      <c r="A60" s="110"/>
      <c r="B60" s="106">
        <v>146</v>
      </c>
      <c r="C60" s="106">
        <v>153</v>
      </c>
      <c r="D60" s="59"/>
      <c r="E60" s="59"/>
      <c r="F60" s="106">
        <v>23</v>
      </c>
      <c r="G60" s="111"/>
    </row>
    <row r="61" spans="1:7" ht="13.5" thickBot="1">
      <c r="A61" s="110"/>
      <c r="B61" s="106">
        <v>18</v>
      </c>
      <c r="C61" s="59"/>
      <c r="D61" s="59" t="s">
        <v>161</v>
      </c>
      <c r="E61" s="59"/>
      <c r="F61" s="106">
        <v>150</v>
      </c>
      <c r="G61" s="111"/>
    </row>
    <row r="62" spans="1:7" ht="13.5" thickBot="1">
      <c r="A62" s="110"/>
      <c r="B62" s="106">
        <v>85</v>
      </c>
      <c r="C62" s="59"/>
      <c r="D62" s="59" t="s">
        <v>162</v>
      </c>
      <c r="E62" s="59"/>
      <c r="F62" s="106">
        <v>134</v>
      </c>
      <c r="G62" s="111"/>
    </row>
    <row r="63" spans="1:7" ht="13.5" thickBot="1">
      <c r="A63" s="110"/>
      <c r="B63" s="106">
        <v>183</v>
      </c>
      <c r="C63" s="59"/>
      <c r="D63" s="106">
        <f>SUM(B57:B66,C57:C60,E63:E65,F57:F63)</f>
        <v>2236</v>
      </c>
      <c r="E63" s="106">
        <v>96</v>
      </c>
      <c r="F63" s="106">
        <v>117</v>
      </c>
      <c r="G63" s="111"/>
    </row>
    <row r="64" spans="1:7" ht="13.5" thickBot="1">
      <c r="A64" s="110"/>
      <c r="B64" s="106">
        <v>88</v>
      </c>
      <c r="C64" s="59"/>
      <c r="D64" s="59"/>
      <c r="E64" s="106">
        <v>100</v>
      </c>
      <c r="F64" s="59"/>
      <c r="G64" s="111"/>
    </row>
    <row r="65" spans="1:7" ht="13.5" thickBot="1">
      <c r="A65" s="110"/>
      <c r="B65" s="106">
        <v>185</v>
      </c>
      <c r="C65" s="59"/>
      <c r="D65" s="59"/>
      <c r="E65" s="106">
        <v>126</v>
      </c>
      <c r="F65" s="59"/>
      <c r="G65" s="111"/>
    </row>
    <row r="66" spans="1:7" ht="13.5" thickBot="1">
      <c r="A66" s="110"/>
      <c r="B66" s="106">
        <v>116</v>
      </c>
      <c r="C66" s="59"/>
      <c r="D66" s="59"/>
      <c r="E66" s="59"/>
      <c r="F66" s="59"/>
      <c r="G66" s="111"/>
    </row>
    <row r="67" spans="1:7" ht="12.75">
      <c r="A67" s="112"/>
      <c r="B67" s="113"/>
      <c r="C67" s="113"/>
      <c r="D67" s="113"/>
      <c r="E67" s="113"/>
      <c r="F67" s="113"/>
      <c r="G67" s="114"/>
    </row>
    <row r="68" spans="1:7" ht="12.75">
      <c r="A68" s="42"/>
      <c r="B68" s="42"/>
      <c r="C68" s="42"/>
      <c r="D68" s="42"/>
      <c r="E68" s="42"/>
      <c r="F68" s="42"/>
      <c r="G68" s="42"/>
    </row>
    <row r="69" spans="1:7" ht="12.75">
      <c r="A69" s="105" t="s">
        <v>145</v>
      </c>
      <c r="B69" s="42"/>
      <c r="C69" s="42"/>
      <c r="D69" s="42"/>
      <c r="E69" s="42"/>
      <c r="F69" s="42"/>
      <c r="G69" s="42"/>
    </row>
    <row r="70" spans="1:7" ht="13.5" thickBot="1">
      <c r="A70" s="42"/>
      <c r="B70" s="42"/>
      <c r="C70" s="42"/>
      <c r="D70" s="42"/>
      <c r="E70" s="42"/>
      <c r="F70" s="42"/>
      <c r="G70" s="42"/>
    </row>
    <row r="71" spans="1:7" ht="13.5" thickBot="1">
      <c r="A71" s="106">
        <v>30</v>
      </c>
      <c r="B71" s="106">
        <v>40</v>
      </c>
      <c r="C71" s="106">
        <v>12</v>
      </c>
      <c r="D71" s="106">
        <v>18</v>
      </c>
      <c r="E71" s="42" t="s">
        <v>163</v>
      </c>
      <c r="F71" s="106">
        <f>SUM(A71:D71,50,60,70)</f>
        <v>280</v>
      </c>
      <c r="G71" s="42"/>
    </row>
    <row r="72" spans="1:7" ht="12.75">
      <c r="A72" s="42"/>
      <c r="B72" s="42"/>
      <c r="C72" s="42"/>
      <c r="D72" s="42"/>
      <c r="E72" s="42"/>
      <c r="F72" s="42"/>
      <c r="G72" s="42"/>
    </row>
    <row r="73" ht="12.75">
      <c r="A73" t="s">
        <v>186</v>
      </c>
    </row>
    <row r="74" spans="1:9" ht="12.75">
      <c r="A74" s="92"/>
      <c r="B74" s="102" t="s">
        <v>187</v>
      </c>
      <c r="C74" s="102" t="s">
        <v>38</v>
      </c>
      <c r="D74" s="102" t="s">
        <v>39</v>
      </c>
      <c r="E74" s="102" t="s">
        <v>40</v>
      </c>
      <c r="F74" s="102" t="s">
        <v>41</v>
      </c>
      <c r="G74" s="102" t="s">
        <v>42</v>
      </c>
      <c r="H74" s="102" t="s">
        <v>188</v>
      </c>
      <c r="I74" s="102" t="s">
        <v>189</v>
      </c>
    </row>
    <row r="75" spans="1:9" ht="12.75">
      <c r="A75" s="92">
        <v>1</v>
      </c>
      <c r="B75" s="92" t="s">
        <v>190</v>
      </c>
      <c r="C75" s="127">
        <v>500</v>
      </c>
      <c r="D75" s="127">
        <v>500</v>
      </c>
      <c r="E75" s="127">
        <v>500</v>
      </c>
      <c r="F75" s="127">
        <v>500</v>
      </c>
      <c r="G75" s="92"/>
      <c r="H75" s="127">
        <f>SUM(C75:G75)</f>
        <v>2000</v>
      </c>
      <c r="I75" s="127">
        <f>2500-H75</f>
        <v>500</v>
      </c>
    </row>
    <row r="76" spans="1:9" ht="12.75">
      <c r="A76" s="92">
        <v>2</v>
      </c>
      <c r="B76" s="92" t="s">
        <v>191</v>
      </c>
      <c r="C76" s="127"/>
      <c r="D76" s="127"/>
      <c r="E76" s="127"/>
      <c r="F76" s="127"/>
      <c r="G76" s="92"/>
      <c r="H76" s="127">
        <f aca="true" t="shared" si="0" ref="H76:H92">SUM(C76:G76)</f>
        <v>0</v>
      </c>
      <c r="I76" s="127">
        <f aca="true" t="shared" si="1" ref="I76:I92">2500-H76</f>
        <v>2500</v>
      </c>
    </row>
    <row r="77" spans="1:9" ht="12.75">
      <c r="A77" s="92">
        <v>3</v>
      </c>
      <c r="B77" s="92" t="s">
        <v>192</v>
      </c>
      <c r="C77" s="127">
        <v>500</v>
      </c>
      <c r="D77" s="127">
        <v>500</v>
      </c>
      <c r="E77" s="127"/>
      <c r="F77" s="127"/>
      <c r="G77" s="92"/>
      <c r="H77" s="127">
        <f t="shared" si="0"/>
        <v>1000</v>
      </c>
      <c r="I77" s="127">
        <f t="shared" si="1"/>
        <v>1500</v>
      </c>
    </row>
    <row r="78" spans="1:9" ht="12.75">
      <c r="A78" s="92">
        <v>4</v>
      </c>
      <c r="B78" s="92" t="s">
        <v>193</v>
      </c>
      <c r="C78" s="127">
        <v>500</v>
      </c>
      <c r="D78" s="127">
        <v>500</v>
      </c>
      <c r="E78" s="127">
        <v>500</v>
      </c>
      <c r="F78" s="127">
        <v>500</v>
      </c>
      <c r="G78" s="92"/>
      <c r="H78" s="127">
        <f t="shared" si="0"/>
        <v>2000</v>
      </c>
      <c r="I78" s="127">
        <f t="shared" si="1"/>
        <v>500</v>
      </c>
    </row>
    <row r="79" spans="1:9" ht="12.75">
      <c r="A79" s="92">
        <v>5</v>
      </c>
      <c r="B79" s="92" t="s">
        <v>194</v>
      </c>
      <c r="C79" s="127">
        <v>500</v>
      </c>
      <c r="D79" s="127">
        <v>500</v>
      </c>
      <c r="E79" s="127"/>
      <c r="F79" s="127"/>
      <c r="G79" s="92"/>
      <c r="H79" s="127">
        <f t="shared" si="0"/>
        <v>1000</v>
      </c>
      <c r="I79" s="127">
        <f t="shared" si="1"/>
        <v>1500</v>
      </c>
    </row>
    <row r="80" spans="1:9" ht="12.75">
      <c r="A80" s="92">
        <v>6</v>
      </c>
      <c r="B80" s="92" t="s">
        <v>195</v>
      </c>
      <c r="C80" s="127">
        <v>500</v>
      </c>
      <c r="D80" s="127">
        <v>500</v>
      </c>
      <c r="E80" s="127">
        <v>500</v>
      </c>
      <c r="F80" s="127">
        <v>500</v>
      </c>
      <c r="G80" s="92"/>
      <c r="H80" s="127">
        <f t="shared" si="0"/>
        <v>2000</v>
      </c>
      <c r="I80" s="127">
        <f t="shared" si="1"/>
        <v>500</v>
      </c>
    </row>
    <row r="81" spans="1:9" ht="12.75">
      <c r="A81" s="92">
        <v>7</v>
      </c>
      <c r="B81" s="92" t="s">
        <v>196</v>
      </c>
      <c r="C81" s="127">
        <v>500</v>
      </c>
      <c r="D81" s="127"/>
      <c r="E81" s="127"/>
      <c r="F81" s="127"/>
      <c r="G81" s="92"/>
      <c r="H81" s="127">
        <f t="shared" si="0"/>
        <v>500</v>
      </c>
      <c r="I81" s="127">
        <f t="shared" si="1"/>
        <v>2000</v>
      </c>
    </row>
    <row r="82" spans="1:9" ht="12.75">
      <c r="A82" s="92">
        <v>8</v>
      </c>
      <c r="B82" s="92" t="s">
        <v>197</v>
      </c>
      <c r="C82" s="127">
        <v>500</v>
      </c>
      <c r="D82" s="127">
        <v>500</v>
      </c>
      <c r="E82" s="127">
        <v>500</v>
      </c>
      <c r="F82" s="127"/>
      <c r="G82" s="92"/>
      <c r="H82" s="127">
        <f t="shared" si="0"/>
        <v>1500</v>
      </c>
      <c r="I82" s="127">
        <f t="shared" si="1"/>
        <v>1000</v>
      </c>
    </row>
    <row r="83" spans="1:9" ht="12.75">
      <c r="A83" s="92">
        <v>9</v>
      </c>
      <c r="B83" s="92" t="s">
        <v>198</v>
      </c>
      <c r="C83" s="127"/>
      <c r="D83" s="127"/>
      <c r="E83" s="127"/>
      <c r="F83" s="127"/>
      <c r="G83" s="92"/>
      <c r="H83" s="127">
        <f t="shared" si="0"/>
        <v>0</v>
      </c>
      <c r="I83" s="127">
        <f t="shared" si="1"/>
        <v>2500</v>
      </c>
    </row>
    <row r="84" spans="1:9" ht="12.75">
      <c r="A84" s="92">
        <v>10</v>
      </c>
      <c r="B84" s="92" t="s">
        <v>199</v>
      </c>
      <c r="C84" s="127">
        <v>500</v>
      </c>
      <c r="D84" s="127">
        <v>500</v>
      </c>
      <c r="E84" s="127">
        <v>500</v>
      </c>
      <c r="F84" s="127">
        <v>500</v>
      </c>
      <c r="G84" s="92"/>
      <c r="H84" s="127">
        <f t="shared" si="0"/>
        <v>2000</v>
      </c>
      <c r="I84" s="127">
        <f t="shared" si="1"/>
        <v>500</v>
      </c>
    </row>
    <row r="85" spans="1:9" ht="12.75">
      <c r="A85" s="92">
        <v>11</v>
      </c>
      <c r="B85" s="92" t="s">
        <v>200</v>
      </c>
      <c r="C85" s="127">
        <v>500</v>
      </c>
      <c r="D85" s="127">
        <v>500</v>
      </c>
      <c r="E85" s="127">
        <v>500</v>
      </c>
      <c r="F85" s="127"/>
      <c r="G85" s="92"/>
      <c r="H85" s="127">
        <f t="shared" si="0"/>
        <v>1500</v>
      </c>
      <c r="I85" s="127">
        <f t="shared" si="1"/>
        <v>1000</v>
      </c>
    </row>
    <row r="86" spans="1:9" ht="12.75">
      <c r="A86" s="92">
        <v>12</v>
      </c>
      <c r="B86" s="91" t="s">
        <v>201</v>
      </c>
      <c r="C86" s="127">
        <v>500</v>
      </c>
      <c r="D86" s="127"/>
      <c r="E86" s="127"/>
      <c r="F86" s="127"/>
      <c r="G86" s="92"/>
      <c r="H86" s="127">
        <f t="shared" si="0"/>
        <v>500</v>
      </c>
      <c r="I86" s="127">
        <f t="shared" si="1"/>
        <v>2000</v>
      </c>
    </row>
    <row r="87" spans="1:9" ht="12.75">
      <c r="A87" s="92">
        <v>13</v>
      </c>
      <c r="B87" s="91" t="s">
        <v>202</v>
      </c>
      <c r="C87" s="127">
        <v>500</v>
      </c>
      <c r="D87" s="127">
        <v>500</v>
      </c>
      <c r="E87" s="127"/>
      <c r="F87" s="127"/>
      <c r="G87" s="92"/>
      <c r="H87" s="127">
        <f t="shared" si="0"/>
        <v>1000</v>
      </c>
      <c r="I87" s="127">
        <f t="shared" si="1"/>
        <v>1500</v>
      </c>
    </row>
    <row r="88" spans="1:9" ht="12.75">
      <c r="A88" s="92">
        <v>14</v>
      </c>
      <c r="B88" s="91" t="s">
        <v>203</v>
      </c>
      <c r="C88" s="127">
        <v>500</v>
      </c>
      <c r="D88" s="127">
        <v>500</v>
      </c>
      <c r="E88" s="127">
        <v>500</v>
      </c>
      <c r="F88" s="127">
        <v>500</v>
      </c>
      <c r="G88" s="92"/>
      <c r="H88" s="127">
        <f t="shared" si="0"/>
        <v>2000</v>
      </c>
      <c r="I88" s="127">
        <f t="shared" si="1"/>
        <v>500</v>
      </c>
    </row>
    <row r="89" spans="1:9" ht="12.75">
      <c r="A89" s="92">
        <v>15</v>
      </c>
      <c r="B89" s="91" t="s">
        <v>204</v>
      </c>
      <c r="C89" s="127">
        <v>500</v>
      </c>
      <c r="D89" s="127"/>
      <c r="E89" s="127"/>
      <c r="F89" s="127"/>
      <c r="G89" s="92"/>
      <c r="H89" s="127">
        <f t="shared" si="0"/>
        <v>500</v>
      </c>
      <c r="I89" s="127">
        <f t="shared" si="1"/>
        <v>2000</v>
      </c>
    </row>
    <row r="90" spans="1:9" ht="12.75">
      <c r="A90" s="92">
        <v>16</v>
      </c>
      <c r="B90" s="91" t="s">
        <v>205</v>
      </c>
      <c r="C90" s="127">
        <v>500</v>
      </c>
      <c r="D90" s="127">
        <v>500</v>
      </c>
      <c r="E90" s="127">
        <v>500</v>
      </c>
      <c r="F90" s="127"/>
      <c r="G90" s="92"/>
      <c r="H90" s="127">
        <f t="shared" si="0"/>
        <v>1500</v>
      </c>
      <c r="I90" s="127">
        <f t="shared" si="1"/>
        <v>1000</v>
      </c>
    </row>
    <row r="91" spans="1:9" ht="12.75">
      <c r="A91" s="92">
        <v>17</v>
      </c>
      <c r="B91" s="91" t="s">
        <v>206</v>
      </c>
      <c r="C91" s="127">
        <v>500</v>
      </c>
      <c r="D91" s="127"/>
      <c r="E91" s="127"/>
      <c r="F91" s="127"/>
      <c r="G91" s="92"/>
      <c r="H91" s="127">
        <f t="shared" si="0"/>
        <v>500</v>
      </c>
      <c r="I91" s="127">
        <f t="shared" si="1"/>
        <v>2000</v>
      </c>
    </row>
    <row r="92" spans="1:9" ht="13.5" thickBot="1">
      <c r="A92" s="92">
        <v>18</v>
      </c>
      <c r="B92" s="91" t="s">
        <v>207</v>
      </c>
      <c r="C92" s="127">
        <v>500</v>
      </c>
      <c r="D92" s="127">
        <v>500</v>
      </c>
      <c r="E92" s="127">
        <v>500</v>
      </c>
      <c r="F92" s="127">
        <v>500</v>
      </c>
      <c r="G92" s="92"/>
      <c r="H92" s="128">
        <f t="shared" si="0"/>
        <v>2000</v>
      </c>
      <c r="I92" s="128">
        <f t="shared" si="1"/>
        <v>500</v>
      </c>
    </row>
    <row r="93" spans="5:9" ht="13.5" thickBot="1">
      <c r="E93" s="129" t="s">
        <v>208</v>
      </c>
      <c r="H93" s="130">
        <f>SUM(H75:H92)</f>
        <v>21500</v>
      </c>
      <c r="I93" s="131">
        <f>(18*2500)-H93</f>
        <v>23500</v>
      </c>
    </row>
    <row r="122" spans="1:8" ht="21" thickBot="1">
      <c r="A122" s="213" t="s">
        <v>230</v>
      </c>
      <c r="B122" s="213"/>
      <c r="C122" s="213"/>
      <c r="D122" s="213"/>
      <c r="E122" s="213"/>
      <c r="F122" s="213"/>
      <c r="G122" s="213"/>
      <c r="H122" s="213"/>
    </row>
    <row r="123" spans="1:9" ht="13.5" thickTop="1">
      <c r="A123" s="140"/>
      <c r="B123" s="145" t="s">
        <v>231</v>
      </c>
      <c r="C123" s="145" t="s">
        <v>232</v>
      </c>
      <c r="D123" s="145" t="s">
        <v>233</v>
      </c>
      <c r="E123" s="145" t="s">
        <v>234</v>
      </c>
      <c r="F123" s="145" t="s">
        <v>235</v>
      </c>
      <c r="G123" s="145" t="s">
        <v>43</v>
      </c>
      <c r="H123" s="145" t="s">
        <v>236</v>
      </c>
      <c r="I123" s="145" t="s">
        <v>237</v>
      </c>
    </row>
    <row r="124" spans="1:9" ht="12.75">
      <c r="A124" s="142" t="s">
        <v>243</v>
      </c>
      <c r="B124" s="137">
        <v>2000</v>
      </c>
      <c r="C124" s="137">
        <v>2000</v>
      </c>
      <c r="D124" s="137"/>
      <c r="E124" s="137">
        <v>2000</v>
      </c>
      <c r="F124" s="137"/>
      <c r="G124" s="137">
        <v>2000</v>
      </c>
      <c r="H124" s="137">
        <f>SUM(B124:G124)</f>
        <v>8000</v>
      </c>
      <c r="I124" s="138">
        <f>AVERAGE(B124:G124)</f>
        <v>2000</v>
      </c>
    </row>
    <row r="125" spans="1:9" ht="12.75">
      <c r="A125" s="136" t="s">
        <v>238</v>
      </c>
      <c r="B125" s="137">
        <v>2000</v>
      </c>
      <c r="C125" s="137">
        <v>2000</v>
      </c>
      <c r="D125" s="137">
        <v>2000</v>
      </c>
      <c r="E125" s="137">
        <v>2000</v>
      </c>
      <c r="F125" s="137">
        <v>2000</v>
      </c>
      <c r="G125" s="137">
        <v>2000</v>
      </c>
      <c r="H125" s="137">
        <f>SUM(B125:G125)</f>
        <v>12000</v>
      </c>
      <c r="I125" s="138">
        <f>AVERAGE(B125:G125)</f>
        <v>2000</v>
      </c>
    </row>
    <row r="126" spans="1:9" ht="12.75">
      <c r="A126" s="142" t="s">
        <v>244</v>
      </c>
      <c r="B126" s="137">
        <v>5000</v>
      </c>
      <c r="C126" s="137"/>
      <c r="D126" s="137">
        <v>1500</v>
      </c>
      <c r="E126" s="137">
        <v>3500</v>
      </c>
      <c r="F126" s="137"/>
      <c r="G126" s="137">
        <v>2000</v>
      </c>
      <c r="H126" s="137">
        <f>SUM(B126:G126)</f>
        <v>12000</v>
      </c>
      <c r="I126" s="138">
        <f>AVERAGE(B126:G126)</f>
        <v>3000</v>
      </c>
    </row>
    <row r="127" spans="1:9" ht="12.75">
      <c r="A127" s="142" t="s">
        <v>241</v>
      </c>
      <c r="B127" s="137"/>
      <c r="C127" s="137"/>
      <c r="D127" s="137">
        <v>2100</v>
      </c>
      <c r="E127" s="137">
        <v>4000</v>
      </c>
      <c r="F127" s="137"/>
      <c r="G127" s="137">
        <v>5500</v>
      </c>
      <c r="H127" s="137">
        <f>SUM(B127:G127)</f>
        <v>11600</v>
      </c>
      <c r="I127" s="138">
        <f>AVERAGE(B127:G127)</f>
        <v>3866.6666666666665</v>
      </c>
    </row>
    <row r="128" spans="1:9" ht="12.75">
      <c r="A128" s="142" t="s">
        <v>242</v>
      </c>
      <c r="B128" s="137">
        <v>11000</v>
      </c>
      <c r="C128" s="137">
        <v>12000</v>
      </c>
      <c r="D128" s="137">
        <v>6700</v>
      </c>
      <c r="E128" s="137">
        <v>1500</v>
      </c>
      <c r="F128" s="137"/>
      <c r="G128" s="137">
        <v>2500</v>
      </c>
      <c r="H128" s="137">
        <f>SUM(B128:G128)</f>
        <v>33700</v>
      </c>
      <c r="I128" s="138">
        <f>AVERAGE(B128:G128)</f>
        <v>6740</v>
      </c>
    </row>
    <row r="129" spans="1:9" ht="13.5" thickBot="1">
      <c r="A129" s="144" t="s">
        <v>246</v>
      </c>
      <c r="B129" s="141">
        <f>SUM(B124:B128)</f>
        <v>20000</v>
      </c>
      <c r="C129" s="141">
        <f aca="true" t="shared" si="2" ref="C129:H129">SUM(C124:C128)</f>
        <v>16000</v>
      </c>
      <c r="D129" s="141">
        <f t="shared" si="2"/>
        <v>12300</v>
      </c>
      <c r="E129" s="141">
        <f t="shared" si="2"/>
        <v>13000</v>
      </c>
      <c r="F129" s="141">
        <f t="shared" si="2"/>
        <v>2000</v>
      </c>
      <c r="G129" s="141">
        <f t="shared" si="2"/>
        <v>14000</v>
      </c>
      <c r="H129" s="141">
        <f t="shared" si="2"/>
        <v>77300</v>
      </c>
      <c r="I129" s="141"/>
    </row>
    <row r="130" spans="1:8" ht="13.5" thickTop="1">
      <c r="A130" s="139"/>
      <c r="B130" s="139"/>
      <c r="C130" s="139"/>
      <c r="D130" s="139"/>
      <c r="E130" s="139"/>
      <c r="F130" s="139"/>
      <c r="G130" s="139"/>
      <c r="H130" s="139"/>
    </row>
    <row r="131" spans="1:9" ht="12.75">
      <c r="A131" s="143" t="s">
        <v>245</v>
      </c>
      <c r="B131" s="137">
        <f aca="true" t="shared" si="3" ref="B131:H131">AVERAGE(B124:B128)</f>
        <v>5000</v>
      </c>
      <c r="C131" s="137">
        <f t="shared" si="3"/>
        <v>5333.333333333333</v>
      </c>
      <c r="D131" s="137">
        <f t="shared" si="3"/>
        <v>3075</v>
      </c>
      <c r="E131" s="137">
        <f t="shared" si="3"/>
        <v>2600</v>
      </c>
      <c r="F131" s="137">
        <f t="shared" si="3"/>
        <v>2000</v>
      </c>
      <c r="G131" s="137">
        <f t="shared" si="3"/>
        <v>2800</v>
      </c>
      <c r="H131" s="137">
        <f t="shared" si="3"/>
        <v>15460</v>
      </c>
      <c r="I131" s="139"/>
    </row>
    <row r="132" spans="1:8" ht="12.75">
      <c r="A132" s="139" t="s">
        <v>239</v>
      </c>
      <c r="B132" s="137">
        <f aca="true" t="shared" si="4" ref="B132:G132">COUNTA(B124:B128)</f>
        <v>4</v>
      </c>
      <c r="C132" s="137">
        <f t="shared" si="4"/>
        <v>3</v>
      </c>
      <c r="D132" s="137">
        <f t="shared" si="4"/>
        <v>4</v>
      </c>
      <c r="E132" s="137">
        <f t="shared" si="4"/>
        <v>5</v>
      </c>
      <c r="F132" s="137">
        <f t="shared" si="4"/>
        <v>1</v>
      </c>
      <c r="G132" s="137">
        <f t="shared" si="4"/>
        <v>5</v>
      </c>
      <c r="H132" s="139"/>
    </row>
    <row r="133" spans="1:8" ht="12.75">
      <c r="A133" s="143" t="s">
        <v>247</v>
      </c>
      <c r="B133" s="137">
        <f>MAX(B124:G128)</f>
        <v>12000</v>
      </c>
      <c r="C133" s="139"/>
      <c r="D133" s="139"/>
      <c r="E133" s="139"/>
      <c r="F133" s="139"/>
      <c r="G133" s="139"/>
      <c r="H133" s="139"/>
    </row>
    <row r="134" spans="1:8" ht="12.75">
      <c r="A134" s="139" t="s">
        <v>240</v>
      </c>
      <c r="B134" s="137">
        <f>MIN(B124:G128)</f>
        <v>1500</v>
      </c>
      <c r="C134" s="139"/>
      <c r="D134" s="139"/>
      <c r="E134" s="139"/>
      <c r="F134" s="139"/>
      <c r="G134" s="139"/>
      <c r="H134" s="139"/>
    </row>
    <row r="135" spans="1:8" ht="12.75">
      <c r="A135" s="139"/>
      <c r="B135" s="139"/>
      <c r="C135" s="139"/>
      <c r="D135" s="139"/>
      <c r="E135" s="139"/>
      <c r="F135" s="139"/>
      <c r="G135" s="139"/>
      <c r="H135" s="139"/>
    </row>
    <row r="136" spans="1:8" ht="12.75">
      <c r="A136" s="139"/>
      <c r="B136" s="139"/>
      <c r="C136" s="139"/>
      <c r="D136" s="139"/>
      <c r="E136" s="139"/>
      <c r="F136" s="139"/>
      <c r="G136" s="139"/>
      <c r="H136" s="139"/>
    </row>
    <row r="137" spans="1:8" ht="12.75">
      <c r="A137" s="139"/>
      <c r="B137" s="139"/>
      <c r="C137" s="139"/>
      <c r="D137" s="139"/>
      <c r="E137" s="139"/>
      <c r="F137" s="139"/>
      <c r="G137" s="139"/>
      <c r="H137" s="139"/>
    </row>
    <row r="138" spans="1:8" ht="20.25">
      <c r="A138" s="213" t="s">
        <v>265</v>
      </c>
      <c r="B138" s="213"/>
      <c r="C138" s="213"/>
      <c r="D138" s="213"/>
      <c r="E138" s="213"/>
      <c r="F138" s="213"/>
      <c r="G138" s="213"/>
      <c r="H138" s="213"/>
    </row>
    <row r="139" spans="1:8" ht="25.5">
      <c r="A139" s="146" t="s">
        <v>187</v>
      </c>
      <c r="B139" s="147" t="s">
        <v>248</v>
      </c>
      <c r="C139" s="147" t="s">
        <v>249</v>
      </c>
      <c r="D139" s="147" t="s">
        <v>250</v>
      </c>
      <c r="E139" s="147" t="s">
        <v>251</v>
      </c>
      <c r="F139" s="147" t="s">
        <v>252</v>
      </c>
      <c r="G139" s="148" t="s">
        <v>253</v>
      </c>
      <c r="H139" s="151" t="s">
        <v>254</v>
      </c>
    </row>
    <row r="140" spans="1:8" ht="12.75">
      <c r="A140" s="149" t="s">
        <v>255</v>
      </c>
      <c r="B140" s="153">
        <v>5</v>
      </c>
      <c r="C140" s="153">
        <v>6</v>
      </c>
      <c r="D140" s="153">
        <v>11</v>
      </c>
      <c r="E140" s="153">
        <v>8</v>
      </c>
      <c r="F140" s="153">
        <v>12</v>
      </c>
      <c r="G140" s="153">
        <v>42</v>
      </c>
      <c r="H140" s="92"/>
    </row>
    <row r="141" spans="1:8" ht="12.75">
      <c r="A141" s="92" t="s">
        <v>256</v>
      </c>
      <c r="B141" s="92">
        <v>4</v>
      </c>
      <c r="C141" s="92">
        <v>4</v>
      </c>
      <c r="D141" s="92">
        <v>10</v>
      </c>
      <c r="E141" s="92">
        <v>8</v>
      </c>
      <c r="F141" s="92">
        <v>11</v>
      </c>
      <c r="G141" s="92">
        <f>SUM(B141:F141)</f>
        <v>37</v>
      </c>
      <c r="H141" s="189">
        <f>(G141/$G$140)</f>
        <v>0.8809523809523809</v>
      </c>
    </row>
    <row r="142" spans="1:8" ht="12.75">
      <c r="A142" s="92" t="s">
        <v>257</v>
      </c>
      <c r="B142" s="92">
        <v>5</v>
      </c>
      <c r="C142" s="92">
        <v>5</v>
      </c>
      <c r="D142" s="92">
        <v>9</v>
      </c>
      <c r="E142" s="92">
        <v>7</v>
      </c>
      <c r="F142" s="92">
        <v>11</v>
      </c>
      <c r="G142" s="92">
        <f aca="true" t="shared" si="5" ref="G142:G148">SUM(B142:F142)</f>
        <v>37</v>
      </c>
      <c r="H142" s="189">
        <f aca="true" t="shared" si="6" ref="H142:H149">(G142/$G$140)</f>
        <v>0.8809523809523809</v>
      </c>
    </row>
    <row r="143" spans="1:8" ht="12.75">
      <c r="A143" s="92" t="s">
        <v>258</v>
      </c>
      <c r="B143" s="92">
        <v>3</v>
      </c>
      <c r="C143" s="92">
        <v>3</v>
      </c>
      <c r="D143" s="92">
        <v>11</v>
      </c>
      <c r="E143" s="92">
        <v>3</v>
      </c>
      <c r="F143" s="92">
        <v>9</v>
      </c>
      <c r="G143" s="92">
        <f t="shared" si="5"/>
        <v>29</v>
      </c>
      <c r="H143" s="189">
        <f t="shared" si="6"/>
        <v>0.6904761904761905</v>
      </c>
    </row>
    <row r="144" spans="1:8" ht="12.75">
      <c r="A144" s="92" t="s">
        <v>259</v>
      </c>
      <c r="B144" s="92">
        <v>2</v>
      </c>
      <c r="C144" s="92">
        <v>4</v>
      </c>
      <c r="D144" s="92">
        <v>0</v>
      </c>
      <c r="E144" s="92">
        <v>6</v>
      </c>
      <c r="F144" s="92">
        <v>0</v>
      </c>
      <c r="G144" s="92">
        <f t="shared" si="5"/>
        <v>12</v>
      </c>
      <c r="H144" s="189">
        <f t="shared" si="6"/>
        <v>0.2857142857142857</v>
      </c>
    </row>
    <row r="145" spans="1:8" ht="12.75">
      <c r="A145" s="92" t="s">
        <v>260</v>
      </c>
      <c r="B145" s="92">
        <v>0</v>
      </c>
      <c r="C145" s="92">
        <v>4</v>
      </c>
      <c r="D145" s="92">
        <v>10</v>
      </c>
      <c r="E145" s="92">
        <v>8</v>
      </c>
      <c r="F145" s="92">
        <v>5</v>
      </c>
      <c r="G145" s="92">
        <f t="shared" si="5"/>
        <v>27</v>
      </c>
      <c r="H145" s="189">
        <f t="shared" si="6"/>
        <v>0.6428571428571429</v>
      </c>
    </row>
    <row r="146" spans="1:8" ht="12.75">
      <c r="A146" s="92" t="s">
        <v>261</v>
      </c>
      <c r="B146" s="92">
        <v>3</v>
      </c>
      <c r="C146" s="92">
        <v>3</v>
      </c>
      <c r="D146" s="92">
        <v>8</v>
      </c>
      <c r="E146" s="92">
        <v>5</v>
      </c>
      <c r="F146" s="92">
        <v>4</v>
      </c>
      <c r="G146" s="92">
        <f t="shared" si="5"/>
        <v>23</v>
      </c>
      <c r="H146" s="189">
        <f t="shared" si="6"/>
        <v>0.5476190476190477</v>
      </c>
    </row>
    <row r="147" spans="1:8" ht="12.75">
      <c r="A147" s="92" t="s">
        <v>262</v>
      </c>
      <c r="B147" s="92">
        <v>5</v>
      </c>
      <c r="C147" s="92">
        <v>6</v>
      </c>
      <c r="D147" s="92">
        <v>11</v>
      </c>
      <c r="E147" s="92">
        <v>7</v>
      </c>
      <c r="F147" s="92">
        <v>11</v>
      </c>
      <c r="G147" s="92">
        <f t="shared" si="5"/>
        <v>40</v>
      </c>
      <c r="H147" s="189">
        <f t="shared" si="6"/>
        <v>0.9523809523809523</v>
      </c>
    </row>
    <row r="148" spans="1:8" ht="12.75">
      <c r="A148" s="92" t="s">
        <v>263</v>
      </c>
      <c r="B148" s="92">
        <v>5</v>
      </c>
      <c r="C148" s="92">
        <v>6</v>
      </c>
      <c r="D148" s="92">
        <v>11</v>
      </c>
      <c r="E148" s="92">
        <v>8</v>
      </c>
      <c r="F148" s="92">
        <v>11</v>
      </c>
      <c r="G148" s="92">
        <f t="shared" si="5"/>
        <v>41</v>
      </c>
      <c r="H148" s="189">
        <f t="shared" si="6"/>
        <v>0.9761904761904762</v>
      </c>
    </row>
    <row r="149" spans="1:8" ht="12.75">
      <c r="A149" s="92" t="s">
        <v>237</v>
      </c>
      <c r="B149" s="150">
        <f aca="true" t="shared" si="7" ref="B149:G149">AVERAGE(B141:B148)</f>
        <v>3.375</v>
      </c>
      <c r="C149" s="150">
        <f t="shared" si="7"/>
        <v>4.375</v>
      </c>
      <c r="D149" s="150">
        <f t="shared" si="7"/>
        <v>8.75</v>
      </c>
      <c r="E149" s="150">
        <f t="shared" si="7"/>
        <v>6.5</v>
      </c>
      <c r="F149" s="150">
        <f t="shared" si="7"/>
        <v>7.75</v>
      </c>
      <c r="G149" s="150">
        <f t="shared" si="7"/>
        <v>30.75</v>
      </c>
      <c r="H149" s="189">
        <f t="shared" si="6"/>
        <v>0.7321428571428571</v>
      </c>
    </row>
    <row r="150" spans="1:8" ht="12.75">
      <c r="A150" s="102" t="s">
        <v>264</v>
      </c>
      <c r="B150" s="189">
        <f aca="true" t="shared" si="8" ref="B150:G150">(B149/B140)</f>
        <v>0.675</v>
      </c>
      <c r="C150" s="189">
        <f t="shared" si="8"/>
        <v>0.7291666666666666</v>
      </c>
      <c r="D150" s="189">
        <f t="shared" si="8"/>
        <v>0.7954545454545454</v>
      </c>
      <c r="E150" s="189">
        <f t="shared" si="8"/>
        <v>0.8125</v>
      </c>
      <c r="F150" s="189">
        <f t="shared" si="8"/>
        <v>0.6458333333333334</v>
      </c>
      <c r="G150" s="189">
        <f t="shared" si="8"/>
        <v>0.7321428571428571</v>
      </c>
      <c r="H150" s="152"/>
    </row>
    <row r="151" spans="1:8" ht="12.75">
      <c r="A151" s="92" t="s">
        <v>266</v>
      </c>
      <c r="B151" s="132">
        <f aca="true" t="shared" si="9" ref="B151:G151">MAX(B141:B148)</f>
        <v>5</v>
      </c>
      <c r="C151" s="132">
        <f t="shared" si="9"/>
        <v>6</v>
      </c>
      <c r="D151" s="132">
        <f t="shared" si="9"/>
        <v>11</v>
      </c>
      <c r="E151" s="132">
        <f t="shared" si="9"/>
        <v>8</v>
      </c>
      <c r="F151" s="132">
        <f t="shared" si="9"/>
        <v>11</v>
      </c>
      <c r="G151" s="132">
        <f t="shared" si="9"/>
        <v>41</v>
      </c>
      <c r="H151" s="152"/>
    </row>
    <row r="152" spans="1:8" ht="12.75">
      <c r="A152" s="91" t="s">
        <v>267</v>
      </c>
      <c r="B152" s="132">
        <f aca="true" t="shared" si="10" ref="B152:G152">MIN(B140:B149)</f>
        <v>0</v>
      </c>
      <c r="C152" s="132">
        <f t="shared" si="10"/>
        <v>3</v>
      </c>
      <c r="D152" s="132">
        <f t="shared" si="10"/>
        <v>0</v>
      </c>
      <c r="E152" s="132">
        <f t="shared" si="10"/>
        <v>3</v>
      </c>
      <c r="F152" s="132">
        <f t="shared" si="10"/>
        <v>0</v>
      </c>
      <c r="G152" s="132">
        <f t="shared" si="10"/>
        <v>12</v>
      </c>
      <c r="H152" s="152"/>
    </row>
    <row r="158" spans="1:9" ht="20.25">
      <c r="A158" s="213" t="s">
        <v>268</v>
      </c>
      <c r="B158" s="213"/>
      <c r="C158" s="213"/>
      <c r="D158" s="213"/>
      <c r="E158" s="213"/>
      <c r="F158" s="213"/>
      <c r="G158" s="213"/>
      <c r="H158" s="213"/>
      <c r="I158" s="214"/>
    </row>
    <row r="159" spans="1:9" ht="12.75">
      <c r="A159" s="154" t="s">
        <v>269</v>
      </c>
      <c r="B159" s="154" t="s">
        <v>38</v>
      </c>
      <c r="C159" s="154" t="s">
        <v>39</v>
      </c>
      <c r="D159" s="154" t="s">
        <v>40</v>
      </c>
      <c r="E159" s="154" t="s">
        <v>41</v>
      </c>
      <c r="F159" s="154" t="s">
        <v>42</v>
      </c>
      <c r="G159" s="154" t="s">
        <v>270</v>
      </c>
      <c r="H159" s="154" t="s">
        <v>253</v>
      </c>
      <c r="I159" s="154" t="s">
        <v>237</v>
      </c>
    </row>
    <row r="160" spans="1:9" ht="12.75">
      <c r="A160" s="155" t="s">
        <v>271</v>
      </c>
      <c r="B160" s="155">
        <v>5600</v>
      </c>
      <c r="C160" s="155">
        <v>4600</v>
      </c>
      <c r="D160" s="155">
        <v>4600</v>
      </c>
      <c r="E160" s="155">
        <v>4600</v>
      </c>
      <c r="F160" s="155">
        <v>5000</v>
      </c>
      <c r="G160" s="155">
        <v>5000</v>
      </c>
      <c r="H160" s="155">
        <f>SUM(B160:G160)</f>
        <v>29400</v>
      </c>
      <c r="I160" s="155">
        <f>AVERAGE(B160:G160)</f>
        <v>4900</v>
      </c>
    </row>
    <row r="161" spans="1:9" ht="12.75">
      <c r="A161" s="155" t="s">
        <v>272</v>
      </c>
      <c r="B161" s="155">
        <v>8700</v>
      </c>
      <c r="C161" s="155">
        <v>9800</v>
      </c>
      <c r="D161" s="155">
        <v>11000</v>
      </c>
      <c r="E161" s="155">
        <v>7000</v>
      </c>
      <c r="F161" s="155">
        <v>5500</v>
      </c>
      <c r="G161" s="155">
        <v>3200</v>
      </c>
      <c r="H161" s="155">
        <f aca="true" t="shared" si="11" ref="H161:H167">SUM(B161:G161)</f>
        <v>45200</v>
      </c>
      <c r="I161" s="155">
        <f aca="true" t="shared" si="12" ref="I161:I167">AVERAGE(B161:G161)</f>
        <v>7533.333333333333</v>
      </c>
    </row>
    <row r="162" spans="1:9" ht="12.75">
      <c r="A162" s="155" t="s">
        <v>273</v>
      </c>
      <c r="B162" s="155">
        <v>2600</v>
      </c>
      <c r="C162" s="155">
        <v>1100</v>
      </c>
      <c r="D162" s="155">
        <v>3500</v>
      </c>
      <c r="E162" s="155">
        <v>2250</v>
      </c>
      <c r="F162" s="155">
        <v>800</v>
      </c>
      <c r="G162" s="155">
        <v>1200</v>
      </c>
      <c r="H162" s="155">
        <f t="shared" si="11"/>
        <v>11450</v>
      </c>
      <c r="I162" s="155">
        <f t="shared" si="12"/>
        <v>1908.3333333333333</v>
      </c>
    </row>
    <row r="163" spans="1:9" ht="12.75">
      <c r="A163" s="155" t="s">
        <v>274</v>
      </c>
      <c r="B163" s="155">
        <v>200</v>
      </c>
      <c r="C163" s="155">
        <v>200</v>
      </c>
      <c r="D163" s="155">
        <v>4230</v>
      </c>
      <c r="E163" s="155">
        <v>5720</v>
      </c>
      <c r="F163" s="155">
        <v>6000</v>
      </c>
      <c r="G163" s="155">
        <v>200</v>
      </c>
      <c r="H163" s="155">
        <f t="shared" si="11"/>
        <v>16550</v>
      </c>
      <c r="I163" s="155">
        <f t="shared" si="12"/>
        <v>2758.3333333333335</v>
      </c>
    </row>
    <row r="164" spans="1:9" ht="12.75">
      <c r="A164" s="155" t="s">
        <v>275</v>
      </c>
      <c r="B164" s="155"/>
      <c r="C164" s="155">
        <v>14500</v>
      </c>
      <c r="D164" s="155">
        <v>6000</v>
      </c>
      <c r="E164" s="155">
        <v>2000</v>
      </c>
      <c r="F164" s="155"/>
      <c r="G164" s="155"/>
      <c r="H164" s="155">
        <f t="shared" si="11"/>
        <v>22500</v>
      </c>
      <c r="I164" s="155">
        <f t="shared" si="12"/>
        <v>7500</v>
      </c>
    </row>
    <row r="165" spans="1:9" ht="12.75">
      <c r="A165" s="155" t="s">
        <v>276</v>
      </c>
      <c r="B165" s="155"/>
      <c r="C165" s="155">
        <v>500</v>
      </c>
      <c r="D165" s="155">
        <v>8700</v>
      </c>
      <c r="E165" s="155">
        <v>300</v>
      </c>
      <c r="F165" s="155">
        <v>700</v>
      </c>
      <c r="G165" s="155"/>
      <c r="H165" s="155">
        <f t="shared" si="11"/>
        <v>10200</v>
      </c>
      <c r="I165" s="155">
        <f t="shared" si="12"/>
        <v>2550</v>
      </c>
    </row>
    <row r="166" spans="1:9" ht="12.75">
      <c r="A166" s="155" t="s">
        <v>277</v>
      </c>
      <c r="B166" s="155">
        <v>2100</v>
      </c>
      <c r="C166" s="155">
        <v>3600</v>
      </c>
      <c r="D166" s="155">
        <v>5700</v>
      </c>
      <c r="E166" s="155">
        <v>600</v>
      </c>
      <c r="F166" s="155">
        <v>4200</v>
      </c>
      <c r="G166" s="155">
        <v>6990</v>
      </c>
      <c r="H166" s="155">
        <f t="shared" si="11"/>
        <v>23190</v>
      </c>
      <c r="I166" s="155">
        <f t="shared" si="12"/>
        <v>3865</v>
      </c>
    </row>
    <row r="167" spans="1:9" ht="12.75">
      <c r="A167" s="155" t="s">
        <v>278</v>
      </c>
      <c r="B167" s="155">
        <f aca="true" t="shared" si="13" ref="B167:G167">SUM(B160:B166)</f>
        <v>19200</v>
      </c>
      <c r="C167" s="155">
        <f t="shared" si="13"/>
        <v>34300</v>
      </c>
      <c r="D167" s="155">
        <f t="shared" si="13"/>
        <v>43730</v>
      </c>
      <c r="E167" s="155">
        <f t="shared" si="13"/>
        <v>22470</v>
      </c>
      <c r="F167" s="155">
        <f t="shared" si="13"/>
        <v>22200</v>
      </c>
      <c r="G167" s="155">
        <f t="shared" si="13"/>
        <v>16590</v>
      </c>
      <c r="H167" s="155">
        <f t="shared" si="11"/>
        <v>158490</v>
      </c>
      <c r="I167" s="155">
        <f t="shared" si="12"/>
        <v>26415</v>
      </c>
    </row>
    <row r="168" spans="1:9" ht="12.75">
      <c r="A168" s="155" t="s">
        <v>279</v>
      </c>
      <c r="B168" s="156">
        <f>MAX(B167:G167)</f>
        <v>43730</v>
      </c>
      <c r="C168" s="157"/>
      <c r="D168" s="157"/>
      <c r="E168" s="157"/>
      <c r="F168" s="157"/>
      <c r="G168" s="157"/>
      <c r="H168" s="157"/>
      <c r="I168" s="157"/>
    </row>
    <row r="169" spans="1:9" ht="12.75">
      <c r="A169" s="155" t="s">
        <v>280</v>
      </c>
      <c r="B169" s="155">
        <f>MIN(B167:G167)</f>
        <v>16590</v>
      </c>
      <c r="C169" s="157"/>
      <c r="D169" s="157"/>
      <c r="E169" s="157"/>
      <c r="F169" s="157"/>
      <c r="G169" s="157"/>
      <c r="H169" s="157"/>
      <c r="I169" s="157"/>
    </row>
    <row r="170" spans="1:9" ht="12.75">
      <c r="A170" s="155" t="s">
        <v>281</v>
      </c>
      <c r="B170" s="155">
        <f>MAX(B160:G166)</f>
        <v>14500</v>
      </c>
      <c r="C170" s="157"/>
      <c r="D170" s="157"/>
      <c r="E170" s="157"/>
      <c r="F170" s="157"/>
      <c r="G170" s="157"/>
      <c r="H170" s="157"/>
      <c r="I170" s="157"/>
    </row>
    <row r="171" spans="1:9" ht="12.75">
      <c r="A171" s="155" t="s">
        <v>282</v>
      </c>
      <c r="B171" s="155">
        <f>MIN(B160:G166)</f>
        <v>200</v>
      </c>
      <c r="C171" s="157"/>
      <c r="D171" s="157"/>
      <c r="E171" s="157"/>
      <c r="F171" s="157"/>
      <c r="G171" s="157"/>
      <c r="H171" s="157"/>
      <c r="I171" s="157"/>
    </row>
    <row r="172" spans="1:9" ht="12.75">
      <c r="A172" s="155" t="s">
        <v>283</v>
      </c>
      <c r="B172" s="155">
        <f>COUNTA(B160:G166)</f>
        <v>37</v>
      </c>
      <c r="C172" s="157"/>
      <c r="D172" s="157"/>
      <c r="E172" s="157"/>
      <c r="F172" s="157"/>
      <c r="G172" s="157"/>
      <c r="H172" s="157"/>
      <c r="I172" s="157"/>
    </row>
    <row r="173" spans="1:9" ht="12.75">
      <c r="A173" s="157"/>
      <c r="B173" s="157"/>
      <c r="C173" s="157"/>
      <c r="D173" s="157"/>
      <c r="E173" s="157"/>
      <c r="F173" s="157"/>
      <c r="G173" s="157"/>
      <c r="H173" s="157"/>
      <c r="I173" s="157"/>
    </row>
    <row r="176" spans="1:12" ht="20.25">
      <c r="A176" s="213" t="s">
        <v>376</v>
      </c>
      <c r="B176" s="213"/>
      <c r="C176" s="213"/>
      <c r="D176" s="213"/>
      <c r="E176" s="213"/>
      <c r="F176" s="213"/>
      <c r="G176" s="213"/>
      <c r="H176" s="213"/>
      <c r="I176" s="214"/>
      <c r="J176" s="214"/>
      <c r="K176" s="214"/>
      <c r="L176" s="214"/>
    </row>
    <row r="177" spans="1:12" ht="12.75">
      <c r="A177" s="92" t="s">
        <v>377</v>
      </c>
      <c r="B177" s="92" t="s">
        <v>390</v>
      </c>
      <c r="C177" s="92" t="s">
        <v>383</v>
      </c>
      <c r="D177" s="92" t="s">
        <v>384</v>
      </c>
      <c r="E177" s="92" t="s">
        <v>385</v>
      </c>
      <c r="F177" s="92" t="s">
        <v>386</v>
      </c>
      <c r="G177" s="92" t="s">
        <v>387</v>
      </c>
      <c r="H177" s="92" t="s">
        <v>388</v>
      </c>
      <c r="I177" s="92" t="s">
        <v>389</v>
      </c>
      <c r="J177" s="92" t="s">
        <v>391</v>
      </c>
      <c r="K177" s="92" t="s">
        <v>392</v>
      </c>
      <c r="L177" s="19"/>
    </row>
    <row r="178" spans="1:12" ht="12.75">
      <c r="A178" s="92" t="s">
        <v>378</v>
      </c>
      <c r="B178" s="92">
        <v>216</v>
      </c>
      <c r="C178" s="92">
        <v>34</v>
      </c>
      <c r="D178" s="92">
        <v>23</v>
      </c>
      <c r="E178" s="92">
        <v>45</v>
      </c>
      <c r="F178" s="92">
        <v>22</v>
      </c>
      <c r="G178" s="92">
        <v>34</v>
      </c>
      <c r="H178" s="92">
        <v>52</v>
      </c>
      <c r="I178" s="92">
        <v>18</v>
      </c>
      <c r="J178" s="92">
        <f>SUM(B178:I178)</f>
        <v>444</v>
      </c>
      <c r="K178" s="150">
        <f>AVERAGE(B178:I178)</f>
        <v>55.5</v>
      </c>
      <c r="L178" s="19"/>
    </row>
    <row r="179" spans="1:12" ht="12.75">
      <c r="A179" s="92" t="s">
        <v>379</v>
      </c>
      <c r="B179" s="92">
        <v>326</v>
      </c>
      <c r="C179" s="92">
        <v>13</v>
      </c>
      <c r="D179" s="92">
        <v>23</v>
      </c>
      <c r="E179" s="92">
        <v>16</v>
      </c>
      <c r="F179" s="92">
        <v>32</v>
      </c>
      <c r="G179" s="92">
        <v>12</v>
      </c>
      <c r="H179" s="92">
        <v>18</v>
      </c>
      <c r="I179" s="92">
        <v>11</v>
      </c>
      <c r="J179" s="92">
        <f>SUM(B179:I179)</f>
        <v>451</v>
      </c>
      <c r="K179" s="150">
        <f>AVERAGE(B179:I179)</f>
        <v>56.375</v>
      </c>
      <c r="L179" s="19"/>
    </row>
    <row r="180" spans="1:12" ht="12.75">
      <c r="A180" s="92" t="s">
        <v>380</v>
      </c>
      <c r="B180" s="92">
        <v>241</v>
      </c>
      <c r="C180" s="92">
        <v>322</v>
      </c>
      <c r="D180" s="92">
        <v>312</v>
      </c>
      <c r="E180" s="92">
        <v>342</v>
      </c>
      <c r="F180" s="92">
        <v>333</v>
      </c>
      <c r="G180" s="92">
        <v>311</v>
      </c>
      <c r="H180" s="92">
        <v>299</v>
      </c>
      <c r="I180" s="92">
        <v>102</v>
      </c>
      <c r="J180" s="92">
        <f>SUM(B180:I180)</f>
        <v>2262</v>
      </c>
      <c r="K180" s="150">
        <f>AVERAGE(B180:I180)</f>
        <v>282.75</v>
      </c>
      <c r="L180" s="19"/>
    </row>
    <row r="181" spans="1:12" ht="12.75">
      <c r="A181" s="92" t="s">
        <v>381</v>
      </c>
      <c r="B181" s="92">
        <v>198</v>
      </c>
      <c r="C181" s="92">
        <v>56</v>
      </c>
      <c r="D181" s="92">
        <v>67</v>
      </c>
      <c r="E181" s="92">
        <v>64</v>
      </c>
      <c r="F181" s="92">
        <v>49</v>
      </c>
      <c r="G181" s="92">
        <v>70</v>
      </c>
      <c r="H181" s="92">
        <v>23</v>
      </c>
      <c r="I181" s="92">
        <v>12</v>
      </c>
      <c r="J181" s="92">
        <f>SUM(B181:I181)</f>
        <v>539</v>
      </c>
      <c r="K181" s="150">
        <f>AVERAGE(B181:I181)</f>
        <v>67.375</v>
      </c>
      <c r="L181" s="19"/>
    </row>
    <row r="182" spans="1:12" ht="12.75">
      <c r="A182" s="92" t="s">
        <v>382</v>
      </c>
      <c r="B182" s="92"/>
      <c r="C182" s="92">
        <f>(C178*$B$178)+(C179*$B$179)+(C180*$B$180)+(C181*$B$181)</f>
        <v>100272</v>
      </c>
      <c r="D182" s="92">
        <f aca="true" t="shared" si="14" ref="D182:I182">(D178*$B$178)+(D179*$B$179)+(D180*$B$180)+(D181*$B$181)</f>
        <v>100924</v>
      </c>
      <c r="E182" s="92">
        <f t="shared" si="14"/>
        <v>110030</v>
      </c>
      <c r="F182" s="92">
        <f t="shared" si="14"/>
        <v>105139</v>
      </c>
      <c r="G182" s="92">
        <f t="shared" si="14"/>
        <v>100067</v>
      </c>
      <c r="H182" s="92">
        <f t="shared" si="14"/>
        <v>93713</v>
      </c>
      <c r="I182" s="92">
        <f t="shared" si="14"/>
        <v>34432</v>
      </c>
      <c r="J182" s="92">
        <f>SUM(J178:J181)</f>
        <v>3696</v>
      </c>
      <c r="K182" s="150">
        <f>AVERAGE(B182:I182)</f>
        <v>92082.42857142857</v>
      </c>
      <c r="L182" s="19"/>
    </row>
    <row r="183" ht="12.75">
      <c r="L183" s="19"/>
    </row>
    <row r="184" spans="1:5" ht="12.75">
      <c r="A184" s="92" t="s">
        <v>393</v>
      </c>
      <c r="B184" s="92">
        <f>SUM(C182:I182)</f>
        <v>644577</v>
      </c>
      <c r="C184" s="19"/>
      <c r="D184" s="19"/>
      <c r="E184" s="19"/>
    </row>
    <row r="185" spans="2:5" ht="12.75">
      <c r="B185" s="19"/>
      <c r="C185" s="19"/>
      <c r="D185" s="19"/>
      <c r="E185" s="19"/>
    </row>
    <row r="186" spans="2:5" ht="12.75">
      <c r="B186" s="19"/>
      <c r="C186" s="19"/>
      <c r="D186" s="19"/>
      <c r="E186" s="19"/>
    </row>
    <row r="187" spans="2:5" ht="12.75">
      <c r="B187" s="19"/>
      <c r="C187" s="19"/>
      <c r="D187" s="19"/>
      <c r="E187" s="19"/>
    </row>
    <row r="188" spans="2:5" ht="12.75">
      <c r="B188" s="19"/>
      <c r="C188" s="19"/>
      <c r="D188" s="19"/>
      <c r="E188" s="19"/>
    </row>
    <row r="206" ht="12.75">
      <c r="F206" t="s">
        <v>567</v>
      </c>
    </row>
  </sheetData>
  <sheetProtection password="DB5F" sheet="1" objects="1" scenarios="1"/>
  <mergeCells count="4">
    <mergeCell ref="A122:H122"/>
    <mergeCell ref="A138:H138"/>
    <mergeCell ref="A158:I158"/>
    <mergeCell ref="A176:L17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6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00390625" style="0" customWidth="1"/>
    <col min="2" max="2" width="14.125" style="0" customWidth="1"/>
    <col min="10" max="10" width="13.625" style="0" bestFit="1" customWidth="1"/>
  </cols>
  <sheetData>
    <row r="1" ht="12.75">
      <c r="A1" t="s">
        <v>394</v>
      </c>
    </row>
    <row r="2" spans="1:4" ht="12.75">
      <c r="A2" s="19"/>
      <c r="B2" s="19"/>
      <c r="C2" s="19"/>
      <c r="D2" s="20" t="s">
        <v>29</v>
      </c>
    </row>
    <row r="3" spans="1:6" ht="12.75">
      <c r="A3" s="92">
        <v>2</v>
      </c>
      <c r="B3" s="92">
        <v>43</v>
      </c>
      <c r="C3" s="92">
        <v>4</v>
      </c>
      <c r="D3" s="20"/>
      <c r="F3" t="s">
        <v>395</v>
      </c>
    </row>
    <row r="4" spans="1:4" ht="12.75">
      <c r="A4" s="92">
        <v>42</v>
      </c>
      <c r="B4" s="92">
        <v>43</v>
      </c>
      <c r="C4" s="92">
        <v>-5</v>
      </c>
      <c r="D4" s="20"/>
    </row>
    <row r="5" spans="1:4" ht="12.75">
      <c r="A5" s="92">
        <v>3</v>
      </c>
      <c r="B5" s="92">
        <v>424</v>
      </c>
      <c r="C5" s="23">
        <v>5</v>
      </c>
      <c r="D5" s="20"/>
    </row>
    <row r="6" spans="1:4" ht="12.75">
      <c r="A6" s="92">
        <v>46</v>
      </c>
      <c r="B6" s="92">
        <v>24</v>
      </c>
      <c r="D6" s="20"/>
    </row>
    <row r="7" spans="1:4" ht="12.75">
      <c r="A7" s="92">
        <v>7</v>
      </c>
      <c r="B7" s="24">
        <v>242</v>
      </c>
      <c r="D7" s="20"/>
    </row>
    <row r="8" spans="1:4" ht="12.75">
      <c r="A8" s="23">
        <v>453</v>
      </c>
      <c r="B8" s="92">
        <v>42</v>
      </c>
      <c r="C8" s="92">
        <v>45</v>
      </c>
      <c r="D8" s="20"/>
    </row>
    <row r="9" spans="2:4" ht="12.75">
      <c r="B9" s="92">
        <v>2</v>
      </c>
      <c r="C9" s="92">
        <v>-59</v>
      </c>
      <c r="D9" s="20"/>
    </row>
    <row r="12" spans="1:14" ht="12.75">
      <c r="A12" t="s">
        <v>396</v>
      </c>
      <c r="H12" s="19"/>
      <c r="I12" s="19"/>
      <c r="J12" s="19"/>
      <c r="K12" s="19"/>
      <c r="L12" s="19"/>
      <c r="M12" s="19"/>
      <c r="N12" s="19"/>
    </row>
    <row r="13" spans="8:14" ht="12.75">
      <c r="H13" s="19"/>
      <c r="I13" s="19"/>
      <c r="J13" s="19"/>
      <c r="K13" s="19"/>
      <c r="L13" s="19"/>
      <c r="M13" s="19"/>
      <c r="N13" s="19"/>
    </row>
    <row r="14" spans="1:14" ht="12.75">
      <c r="A14" s="92"/>
      <c r="B14" s="92"/>
      <c r="C14" s="92"/>
      <c r="D14" s="92"/>
      <c r="E14" s="92"/>
      <c r="F14" s="20" t="s">
        <v>29</v>
      </c>
      <c r="H14" s="19"/>
      <c r="I14" s="19"/>
      <c r="J14" s="19"/>
      <c r="K14" s="19"/>
      <c r="L14" s="19"/>
      <c r="M14" s="174"/>
      <c r="N14" s="19"/>
    </row>
    <row r="15" spans="1:14" ht="12.75">
      <c r="A15" s="92"/>
      <c r="B15" s="92">
        <v>2</v>
      </c>
      <c r="C15" s="92">
        <v>423</v>
      </c>
      <c r="D15" s="92">
        <v>42342</v>
      </c>
      <c r="E15" s="92">
        <v>2</v>
      </c>
      <c r="F15" s="20"/>
      <c r="H15" s="19"/>
      <c r="I15" s="19"/>
      <c r="J15" s="19"/>
      <c r="K15" s="19"/>
      <c r="L15" s="19"/>
      <c r="M15" s="174"/>
      <c r="N15" s="19"/>
    </row>
    <row r="16" spans="1:14" ht="12.75">
      <c r="A16" s="92"/>
      <c r="B16" s="92">
        <v>3</v>
      </c>
      <c r="C16" s="92">
        <v>43</v>
      </c>
      <c r="D16" s="92">
        <v>34</v>
      </c>
      <c r="E16" s="92">
        <v>424</v>
      </c>
      <c r="F16" s="20"/>
      <c r="H16" s="19"/>
      <c r="I16" s="19"/>
      <c r="J16" s="19"/>
      <c r="K16" s="19"/>
      <c r="L16" s="19"/>
      <c r="M16" s="174"/>
      <c r="N16" s="19"/>
    </row>
    <row r="17" spans="1:14" ht="12.75">
      <c r="A17" s="92"/>
      <c r="B17" s="92">
        <v>5</v>
      </c>
      <c r="C17" s="92">
        <v>2</v>
      </c>
      <c r="D17" s="92">
        <v>234</v>
      </c>
      <c r="E17" s="92">
        <v>2</v>
      </c>
      <c r="F17" s="20"/>
      <c r="H17" s="19"/>
      <c r="I17" s="19"/>
      <c r="J17" s="19"/>
      <c r="K17" s="19"/>
      <c r="L17" s="19"/>
      <c r="M17" s="174"/>
      <c r="N17" s="19"/>
    </row>
    <row r="18" spans="1:14" ht="12.75">
      <c r="A18" s="92"/>
      <c r="B18" s="92">
        <v>3456</v>
      </c>
      <c r="C18" s="92">
        <v>234</v>
      </c>
      <c r="D18" s="92">
        <v>23</v>
      </c>
      <c r="E18" s="92">
        <v>4</v>
      </c>
      <c r="F18" s="20"/>
      <c r="H18" s="19"/>
      <c r="I18" s="19"/>
      <c r="J18" s="19"/>
      <c r="K18" s="19"/>
      <c r="L18" s="19"/>
      <c r="M18" s="174"/>
      <c r="N18" s="19"/>
    </row>
    <row r="19" spans="1:14" ht="12.75">
      <c r="A19" s="92"/>
      <c r="B19" s="92">
        <v>3</v>
      </c>
      <c r="C19" s="92">
        <v>124</v>
      </c>
      <c r="D19" s="92">
        <v>2</v>
      </c>
      <c r="E19" s="92">
        <v>242</v>
      </c>
      <c r="F19" s="20"/>
      <c r="H19" s="19"/>
      <c r="I19" s="19"/>
      <c r="J19" s="19"/>
      <c r="K19" s="19"/>
      <c r="L19" s="19"/>
      <c r="M19" s="174"/>
      <c r="N19" s="19"/>
    </row>
    <row r="20" spans="1:14" ht="12.75">
      <c r="A20" s="92"/>
      <c r="B20" s="92">
        <v>7</v>
      </c>
      <c r="C20" s="92">
        <v>423</v>
      </c>
      <c r="D20" s="92">
        <v>4123</v>
      </c>
      <c r="E20" s="92">
        <v>3</v>
      </c>
      <c r="F20" s="20"/>
      <c r="H20" s="19"/>
      <c r="I20" s="19"/>
      <c r="J20" s="19"/>
      <c r="K20" s="19"/>
      <c r="L20" s="19"/>
      <c r="M20" s="174"/>
      <c r="N20" s="19"/>
    </row>
    <row r="21" spans="1:14" ht="12.75">
      <c r="A21" s="92"/>
      <c r="B21" s="92">
        <v>56</v>
      </c>
      <c r="C21" s="92">
        <v>23</v>
      </c>
      <c r="D21" s="92">
        <v>42</v>
      </c>
      <c r="E21" s="92">
        <v>23</v>
      </c>
      <c r="F21" s="20"/>
      <c r="H21" s="19"/>
      <c r="I21" s="19"/>
      <c r="J21" s="19"/>
      <c r="K21" s="19"/>
      <c r="L21" s="19"/>
      <c r="M21" s="174"/>
      <c r="N21" s="19"/>
    </row>
    <row r="22" spans="1:14" ht="12.75">
      <c r="A22" s="92"/>
      <c r="B22" s="92">
        <v>45</v>
      </c>
      <c r="C22" s="92">
        <v>234</v>
      </c>
      <c r="D22" s="92">
        <v>2</v>
      </c>
      <c r="E22" s="92">
        <v>4</v>
      </c>
      <c r="F22" s="20"/>
      <c r="H22" s="19"/>
      <c r="I22" s="19"/>
      <c r="J22" s="19"/>
      <c r="K22" s="19"/>
      <c r="L22" s="19"/>
      <c r="M22" s="174"/>
      <c r="N22" s="19"/>
    </row>
    <row r="23" spans="1:14" ht="12.75">
      <c r="A23" s="92"/>
      <c r="B23" s="92">
        <v>43</v>
      </c>
      <c r="C23" s="92">
        <v>234</v>
      </c>
      <c r="D23" s="92">
        <v>4234</v>
      </c>
      <c r="E23" s="92">
        <v>23</v>
      </c>
      <c r="F23" s="20"/>
      <c r="H23" s="19"/>
      <c r="I23" s="19"/>
      <c r="J23" s="19"/>
      <c r="K23" s="19"/>
      <c r="L23" s="19"/>
      <c r="M23" s="174"/>
      <c r="N23" s="19"/>
    </row>
    <row r="24" spans="1:14" ht="12.75">
      <c r="A24" s="20" t="s">
        <v>29</v>
      </c>
      <c r="B24" s="20"/>
      <c r="C24" s="20"/>
      <c r="D24" s="20"/>
      <c r="E24" s="20"/>
      <c r="F24" s="92"/>
      <c r="H24" s="174"/>
      <c r="I24" s="174"/>
      <c r="J24" s="174"/>
      <c r="K24" s="174"/>
      <c r="L24" s="174"/>
      <c r="M24" s="174"/>
      <c r="N24" s="19"/>
    </row>
    <row r="25" spans="8:14" ht="12.75">
      <c r="H25" s="19"/>
      <c r="I25" s="19"/>
      <c r="J25" s="19"/>
      <c r="K25" s="19"/>
      <c r="L25" s="19"/>
      <c r="M25" s="19"/>
      <c r="N25" s="19"/>
    </row>
    <row r="26" spans="1:14" ht="12.75">
      <c r="A26" t="s">
        <v>397</v>
      </c>
      <c r="H26" s="19"/>
      <c r="I26" s="19"/>
      <c r="J26" s="19"/>
      <c r="K26" s="19"/>
      <c r="L26" s="19"/>
      <c r="M26" s="19"/>
      <c r="N26" s="19"/>
    </row>
    <row r="27" spans="8:14" ht="12.75">
      <c r="H27" s="19"/>
      <c r="I27" s="19"/>
      <c r="J27" s="19"/>
      <c r="K27" s="19"/>
      <c r="L27" s="19"/>
      <c r="M27" s="19"/>
      <c r="N27" s="19"/>
    </row>
    <row r="28" spans="1:14" ht="12.75">
      <c r="A28" s="92"/>
      <c r="B28" s="92"/>
      <c r="C28" s="92"/>
      <c r="D28" s="92"/>
      <c r="E28" s="92"/>
      <c r="F28" s="20" t="s">
        <v>29</v>
      </c>
      <c r="H28" s="19"/>
      <c r="I28" s="19"/>
      <c r="J28" s="19"/>
      <c r="K28" s="19"/>
      <c r="L28" s="19"/>
      <c r="M28" s="174"/>
      <c r="N28" s="19"/>
    </row>
    <row r="29" spans="1:14" ht="12.75">
      <c r="A29" s="92"/>
      <c r="B29" s="92">
        <v>2</v>
      </c>
      <c r="C29" s="92">
        <v>423</v>
      </c>
      <c r="D29" s="92">
        <v>42342</v>
      </c>
      <c r="E29" s="92">
        <v>2</v>
      </c>
      <c r="F29" s="20">
        <f>MIN(B29:E29)</f>
        <v>2</v>
      </c>
      <c r="H29" s="19"/>
      <c r="I29" s="19"/>
      <c r="J29" s="19"/>
      <c r="K29" s="19"/>
      <c r="L29" s="19"/>
      <c r="M29" s="174"/>
      <c r="N29" s="19"/>
    </row>
    <row r="30" spans="1:14" ht="12.75">
      <c r="A30" s="92"/>
      <c r="B30" s="92">
        <v>3</v>
      </c>
      <c r="C30" s="92">
        <v>43</v>
      </c>
      <c r="D30" s="92">
        <v>34</v>
      </c>
      <c r="E30" s="92">
        <v>424</v>
      </c>
      <c r="F30" s="20">
        <f aca="true" t="shared" si="0" ref="F30:F37">MIN(B30:E30)</f>
        <v>3</v>
      </c>
      <c r="H30" s="19"/>
      <c r="I30" s="19"/>
      <c r="J30" s="19"/>
      <c r="K30" s="19"/>
      <c r="L30" s="19"/>
      <c r="M30" s="174"/>
      <c r="N30" s="19"/>
    </row>
    <row r="31" spans="1:14" ht="12.75">
      <c r="A31" s="92"/>
      <c r="B31" s="92">
        <v>5</v>
      </c>
      <c r="C31" s="92">
        <v>2</v>
      </c>
      <c r="D31" s="92">
        <v>234</v>
      </c>
      <c r="E31" s="92">
        <v>2</v>
      </c>
      <c r="F31" s="20">
        <f t="shared" si="0"/>
        <v>2</v>
      </c>
      <c r="H31" s="19"/>
      <c r="I31" s="19"/>
      <c r="J31" s="19"/>
      <c r="K31" s="19"/>
      <c r="L31" s="19"/>
      <c r="M31" s="174"/>
      <c r="N31" s="19"/>
    </row>
    <row r="32" spans="1:14" ht="12.75">
      <c r="A32" s="92"/>
      <c r="B32" s="92">
        <v>3456</v>
      </c>
      <c r="C32" s="92">
        <v>234</v>
      </c>
      <c r="D32" s="92">
        <v>23</v>
      </c>
      <c r="E32" s="92">
        <v>4</v>
      </c>
      <c r="F32" s="20">
        <f t="shared" si="0"/>
        <v>4</v>
      </c>
      <c r="H32" s="19"/>
      <c r="I32" s="19"/>
      <c r="J32" s="19"/>
      <c r="K32" s="19"/>
      <c r="L32" s="19"/>
      <c r="M32" s="174"/>
      <c r="N32" s="19"/>
    </row>
    <row r="33" spans="1:14" ht="12.75">
      <c r="A33" s="92"/>
      <c r="B33" s="92">
        <v>3</v>
      </c>
      <c r="C33" s="92">
        <v>124</v>
      </c>
      <c r="D33" s="92">
        <v>2</v>
      </c>
      <c r="E33" s="92">
        <v>242</v>
      </c>
      <c r="F33" s="20">
        <f t="shared" si="0"/>
        <v>2</v>
      </c>
      <c r="H33" s="19"/>
      <c r="I33" s="19"/>
      <c r="J33" s="19"/>
      <c r="K33" s="19"/>
      <c r="L33" s="19"/>
      <c r="M33" s="174"/>
      <c r="N33" s="19"/>
    </row>
    <row r="34" spans="1:14" ht="12.75">
      <c r="A34" s="92"/>
      <c r="B34" s="92">
        <v>7</v>
      </c>
      <c r="C34" s="92">
        <v>423</v>
      </c>
      <c r="D34" s="92">
        <v>4123</v>
      </c>
      <c r="E34" s="92">
        <v>3</v>
      </c>
      <c r="F34" s="20">
        <f t="shared" si="0"/>
        <v>3</v>
      </c>
      <c r="H34" s="19"/>
      <c r="I34" s="19"/>
      <c r="J34" s="19"/>
      <c r="K34" s="19"/>
      <c r="L34" s="19"/>
      <c r="M34" s="174"/>
      <c r="N34" s="19"/>
    </row>
    <row r="35" spans="1:14" ht="12.75">
      <c r="A35" s="92"/>
      <c r="B35" s="92">
        <v>56</v>
      </c>
      <c r="C35" s="92">
        <v>23</v>
      </c>
      <c r="D35" s="92">
        <v>42</v>
      </c>
      <c r="E35" s="92">
        <v>23</v>
      </c>
      <c r="F35" s="20">
        <f t="shared" si="0"/>
        <v>23</v>
      </c>
      <c r="H35" s="19"/>
      <c r="I35" s="19"/>
      <c r="J35" s="19"/>
      <c r="K35" s="19"/>
      <c r="L35" s="19"/>
      <c r="M35" s="174"/>
      <c r="N35" s="19"/>
    </row>
    <row r="36" spans="1:14" ht="12.75">
      <c r="A36" s="92"/>
      <c r="B36" s="92">
        <v>45</v>
      </c>
      <c r="C36" s="92">
        <v>234</v>
      </c>
      <c r="D36" s="92">
        <v>2</v>
      </c>
      <c r="E36" s="92">
        <v>4</v>
      </c>
      <c r="F36" s="20">
        <f t="shared" si="0"/>
        <v>2</v>
      </c>
      <c r="H36" s="19"/>
      <c r="I36" s="19"/>
      <c r="J36" s="19"/>
      <c r="K36" s="19"/>
      <c r="L36" s="19"/>
      <c r="M36" s="174"/>
      <c r="N36" s="19"/>
    </row>
    <row r="37" spans="1:14" ht="12.75">
      <c r="A37" s="92"/>
      <c r="B37" s="92">
        <v>43</v>
      </c>
      <c r="C37" s="92">
        <v>234</v>
      </c>
      <c r="D37" s="92">
        <v>4234</v>
      </c>
      <c r="E37" s="92">
        <v>23</v>
      </c>
      <c r="F37" s="20">
        <f t="shared" si="0"/>
        <v>23</v>
      </c>
      <c r="H37" s="19"/>
      <c r="I37" s="19"/>
      <c r="J37" s="19"/>
      <c r="K37" s="19"/>
      <c r="L37" s="19"/>
      <c r="M37" s="174"/>
      <c r="N37" s="19"/>
    </row>
    <row r="38" spans="1:14" ht="12.75">
      <c r="A38" s="20" t="s">
        <v>29</v>
      </c>
      <c r="B38" s="20"/>
      <c r="C38" s="20"/>
      <c r="D38" s="20"/>
      <c r="E38" s="20"/>
      <c r="F38" s="20"/>
      <c r="H38" s="174"/>
      <c r="I38" s="174"/>
      <c r="J38" s="174"/>
      <c r="K38" s="174"/>
      <c r="L38" s="174"/>
      <c r="M38" s="19"/>
      <c r="N38" s="19"/>
    </row>
    <row r="39" spans="8:14" ht="12.75">
      <c r="H39" s="19"/>
      <c r="I39" s="19"/>
      <c r="J39" s="19"/>
      <c r="K39" s="19"/>
      <c r="L39" s="19"/>
      <c r="M39" s="19"/>
      <c r="N39" s="19"/>
    </row>
    <row r="40" spans="8:14" ht="12.75">
      <c r="H40" s="19"/>
      <c r="I40" s="19"/>
      <c r="J40" s="19"/>
      <c r="K40" s="19"/>
      <c r="L40" s="19"/>
      <c r="M40" s="19"/>
      <c r="N40" s="19"/>
    </row>
    <row r="41" spans="1:14" ht="12.75">
      <c r="A41" t="s">
        <v>398</v>
      </c>
      <c r="G41" s="169" t="s">
        <v>319</v>
      </c>
      <c r="H41" s="115"/>
      <c r="I41" s="19"/>
      <c r="J41" s="19"/>
      <c r="K41" s="19"/>
      <c r="L41" s="19"/>
      <c r="M41" s="19"/>
      <c r="N41" s="19"/>
    </row>
    <row r="42" spans="7:14" ht="12.75">
      <c r="G42" s="162" t="s">
        <v>327</v>
      </c>
      <c r="H42" s="115"/>
      <c r="I42" s="19"/>
      <c r="J42" s="19"/>
      <c r="K42" s="19"/>
      <c r="L42" s="19"/>
      <c r="M42" s="19"/>
      <c r="N42" s="19"/>
    </row>
    <row r="43" spans="1:14" ht="12.75">
      <c r="A43" s="92" t="s">
        <v>399</v>
      </c>
      <c r="G43" s="162" t="s">
        <v>328</v>
      </c>
      <c r="H43" s="115"/>
      <c r="I43" s="19"/>
      <c r="J43" s="19"/>
      <c r="K43" s="19"/>
      <c r="L43" s="19"/>
      <c r="M43" s="19"/>
      <c r="N43" s="19"/>
    </row>
    <row r="44" spans="1:14" ht="12.75">
      <c r="A44" s="92" t="s">
        <v>400</v>
      </c>
      <c r="C44" s="92"/>
      <c r="D44" s="20" t="s">
        <v>401</v>
      </c>
      <c r="G44" s="162" t="s">
        <v>329</v>
      </c>
      <c r="H44" s="115"/>
      <c r="I44" s="19"/>
      <c r="J44" s="19"/>
      <c r="K44" s="19"/>
      <c r="L44" s="19"/>
      <c r="M44" s="19"/>
      <c r="N44" s="19"/>
    </row>
    <row r="45" spans="1:8" ht="12.75">
      <c r="A45" s="92" t="s">
        <v>402</v>
      </c>
      <c r="C45" s="92" t="s">
        <v>399</v>
      </c>
      <c r="D45" s="20"/>
      <c r="G45" s="162" t="s">
        <v>330</v>
      </c>
      <c r="H45" s="115"/>
    </row>
    <row r="46" spans="1:8" ht="12.75">
      <c r="A46" s="92" t="s">
        <v>403</v>
      </c>
      <c r="C46" s="92" t="s">
        <v>400</v>
      </c>
      <c r="D46" s="20"/>
      <c r="G46" s="162" t="s">
        <v>331</v>
      </c>
      <c r="H46" s="115"/>
    </row>
    <row r="47" spans="1:8" ht="12.75">
      <c r="A47" s="92" t="s">
        <v>403</v>
      </c>
      <c r="C47" s="92" t="s">
        <v>403</v>
      </c>
      <c r="D47" s="20"/>
      <c r="G47" s="162" t="s">
        <v>332</v>
      </c>
      <c r="H47" s="115"/>
    </row>
    <row r="48" spans="1:8" ht="12.75">
      <c r="A48" s="92" t="s">
        <v>402</v>
      </c>
      <c r="C48" s="92" t="s">
        <v>404</v>
      </c>
      <c r="D48" s="20"/>
      <c r="G48" s="162" t="s">
        <v>333</v>
      </c>
      <c r="H48" s="115"/>
    </row>
    <row r="49" spans="1:8" ht="12.75">
      <c r="A49" s="92" t="s">
        <v>400</v>
      </c>
      <c r="G49" s="162" t="s">
        <v>334</v>
      </c>
      <c r="H49" s="115"/>
    </row>
    <row r="50" spans="1:8" ht="12.75">
      <c r="A50" s="92" t="s">
        <v>399</v>
      </c>
      <c r="G50" s="162" t="s">
        <v>335</v>
      </c>
      <c r="H50" s="115"/>
    </row>
    <row r="51" spans="1:8" ht="12.75">
      <c r="A51" s="92" t="s">
        <v>400</v>
      </c>
      <c r="G51" s="162" t="s">
        <v>336</v>
      </c>
      <c r="H51" s="115"/>
    </row>
    <row r="52" spans="1:8" ht="12.75">
      <c r="A52" s="92" t="s">
        <v>399</v>
      </c>
      <c r="G52" s="162" t="s">
        <v>417</v>
      </c>
      <c r="H52" s="115"/>
    </row>
    <row r="53" spans="1:8" ht="12.75">
      <c r="A53" s="92" t="s">
        <v>400</v>
      </c>
      <c r="G53" s="162"/>
      <c r="H53" s="115"/>
    </row>
    <row r="54" ht="13.5" thickBot="1"/>
    <row r="55" spans="1:10" ht="12.75">
      <c r="A55" s="175">
        <v>3</v>
      </c>
      <c r="B55" s="176"/>
      <c r="C55" s="176"/>
      <c r="D55" s="176"/>
      <c r="E55" s="176"/>
      <c r="F55" s="176"/>
      <c r="G55" s="176"/>
      <c r="H55" s="176"/>
      <c r="I55" s="176"/>
      <c r="J55" s="177"/>
    </row>
    <row r="56" spans="1:10" ht="12.75">
      <c r="A56" s="178">
        <v>453</v>
      </c>
      <c r="B56" s="19"/>
      <c r="C56" s="19" t="s">
        <v>405</v>
      </c>
      <c r="D56" s="19"/>
      <c r="E56" s="19"/>
      <c r="F56" s="19"/>
      <c r="G56" s="19"/>
      <c r="H56" s="19"/>
      <c r="I56" s="19"/>
      <c r="J56" s="179"/>
    </row>
    <row r="57" spans="1:10" ht="12.75">
      <c r="A57" s="178" t="s">
        <v>406</v>
      </c>
      <c r="B57" s="19"/>
      <c r="C57" s="19"/>
      <c r="D57" s="19"/>
      <c r="E57" s="19"/>
      <c r="F57" s="19"/>
      <c r="G57" s="19"/>
      <c r="H57" s="19"/>
      <c r="I57" s="19"/>
      <c r="J57" s="179"/>
    </row>
    <row r="58" spans="1:10" ht="12.75">
      <c r="A58" s="178">
        <v>24</v>
      </c>
      <c r="B58" s="19"/>
      <c r="C58" s="19" t="s">
        <v>407</v>
      </c>
      <c r="D58" s="20"/>
      <c r="E58" s="19"/>
      <c r="F58" s="19" t="s">
        <v>413</v>
      </c>
      <c r="G58" s="19"/>
      <c r="H58" s="19"/>
      <c r="I58" s="19"/>
      <c r="J58" s="179"/>
    </row>
    <row r="59" spans="1:10" ht="12.75">
      <c r="A59" s="178"/>
      <c r="B59" s="19"/>
      <c r="C59" s="19"/>
      <c r="D59" s="19"/>
      <c r="E59" s="19"/>
      <c r="F59" s="19"/>
      <c r="G59" s="19"/>
      <c r="H59" s="19"/>
      <c r="I59" s="19"/>
      <c r="J59" s="179"/>
    </row>
    <row r="60" spans="1:10" ht="12.75">
      <c r="A60" s="178" t="s">
        <v>408</v>
      </c>
      <c r="B60" s="19"/>
      <c r="C60" s="19"/>
      <c r="D60" s="19"/>
      <c r="E60" s="19"/>
      <c r="F60" s="19"/>
      <c r="G60" s="19"/>
      <c r="H60" s="19"/>
      <c r="I60" s="19"/>
      <c r="J60" s="179"/>
    </row>
    <row r="61" spans="1:10" ht="12.75">
      <c r="A61" s="178">
        <v>43</v>
      </c>
      <c r="B61" s="19"/>
      <c r="C61" s="19" t="s">
        <v>409</v>
      </c>
      <c r="D61" s="19"/>
      <c r="E61" s="19"/>
      <c r="F61" s="19"/>
      <c r="G61" s="19"/>
      <c r="H61" s="19"/>
      <c r="I61" s="19"/>
      <c r="J61" s="179"/>
    </row>
    <row r="62" spans="1:10" ht="12.75">
      <c r="A62" s="178">
        <v>2</v>
      </c>
      <c r="B62" s="19"/>
      <c r="C62" s="19"/>
      <c r="D62" s="19"/>
      <c r="E62" s="19"/>
      <c r="F62" s="19"/>
      <c r="G62" s="19"/>
      <c r="H62" s="19"/>
      <c r="I62" s="19"/>
      <c r="J62" s="179"/>
    </row>
    <row r="63" spans="1:10" ht="12.75">
      <c r="A63" s="178">
        <v>0</v>
      </c>
      <c r="B63" s="19"/>
      <c r="C63" s="19" t="s">
        <v>407</v>
      </c>
      <c r="D63" s="20"/>
      <c r="E63" s="19"/>
      <c r="F63" s="19" t="s">
        <v>414</v>
      </c>
      <c r="G63" s="19"/>
      <c r="H63" s="19"/>
      <c r="I63" s="19"/>
      <c r="J63" s="179"/>
    </row>
    <row r="64" spans="1:10" ht="12.75">
      <c r="A64" s="180">
        <v>12571</v>
      </c>
      <c r="B64" s="19"/>
      <c r="C64" s="19"/>
      <c r="D64" s="19"/>
      <c r="E64" s="19"/>
      <c r="F64" s="19"/>
      <c r="G64" s="19"/>
      <c r="H64" s="19"/>
      <c r="I64" s="19"/>
      <c r="J64" s="179"/>
    </row>
    <row r="65" spans="1:10" ht="12.75">
      <c r="A65" s="178">
        <v>3.6</v>
      </c>
      <c r="B65" s="19"/>
      <c r="C65" s="19"/>
      <c r="D65" s="19"/>
      <c r="E65" s="19"/>
      <c r="F65" s="19"/>
      <c r="G65" s="19"/>
      <c r="H65" s="19"/>
      <c r="I65" s="19"/>
      <c r="J65" s="179"/>
    </row>
    <row r="66" spans="1:10" ht="12.75">
      <c r="A66" s="178"/>
      <c r="B66" s="19"/>
      <c r="C66" s="19" t="s">
        <v>410</v>
      </c>
      <c r="D66" s="19"/>
      <c r="E66" s="19"/>
      <c r="F66" s="19"/>
      <c r="G66" s="19"/>
      <c r="H66" s="19"/>
      <c r="I66" s="19"/>
      <c r="J66" s="179"/>
    </row>
    <row r="67" spans="1:10" ht="12.75">
      <c r="A67" s="178"/>
      <c r="B67" s="19"/>
      <c r="C67" s="19"/>
      <c r="D67" s="19"/>
      <c r="E67" s="19"/>
      <c r="F67" s="19"/>
      <c r="G67" s="19"/>
      <c r="H67" s="19"/>
      <c r="I67" s="19"/>
      <c r="J67" s="179"/>
    </row>
    <row r="68" spans="1:10" ht="12.75">
      <c r="A68" s="178">
        <v>242</v>
      </c>
      <c r="B68" s="19"/>
      <c r="C68" s="19" t="s">
        <v>407</v>
      </c>
      <c r="D68" s="20"/>
      <c r="E68" s="19"/>
      <c r="F68" s="19" t="s">
        <v>415</v>
      </c>
      <c r="G68" s="19"/>
      <c r="H68" s="19"/>
      <c r="I68" s="19"/>
      <c r="J68" s="179"/>
    </row>
    <row r="69" spans="1:10" ht="12.75">
      <c r="A69" s="178">
        <v>466</v>
      </c>
      <c r="B69" s="19"/>
      <c r="C69" s="19"/>
      <c r="D69" s="19"/>
      <c r="E69" s="19"/>
      <c r="F69" s="19"/>
      <c r="G69" s="19"/>
      <c r="H69" s="19"/>
      <c r="I69" s="19"/>
      <c r="J69" s="179"/>
    </row>
    <row r="70" spans="1:10" ht="12.75">
      <c r="A70" s="178" t="s">
        <v>411</v>
      </c>
      <c r="B70" s="19"/>
      <c r="C70" s="19"/>
      <c r="D70" s="19"/>
      <c r="E70" s="19"/>
      <c r="F70" s="19"/>
      <c r="G70" s="19"/>
      <c r="H70" s="19"/>
      <c r="I70" s="19"/>
      <c r="J70" s="179"/>
    </row>
    <row r="71" spans="1:10" ht="13.5" thickBot="1">
      <c r="A71" s="181">
        <v>768</v>
      </c>
      <c r="B71" s="182"/>
      <c r="C71" s="182"/>
      <c r="D71" s="182"/>
      <c r="E71" s="182"/>
      <c r="F71" s="182"/>
      <c r="G71" s="182"/>
      <c r="H71" s="182"/>
      <c r="I71" s="182"/>
      <c r="J71" s="183"/>
    </row>
    <row r="75" ht="12.75">
      <c r="A75" t="s">
        <v>412</v>
      </c>
    </row>
    <row r="77" ht="12.75">
      <c r="A77" s="92">
        <v>128</v>
      </c>
    </row>
    <row r="78" spans="1:4" ht="12.75">
      <c r="A78" s="92">
        <v>1024</v>
      </c>
      <c r="C78" s="92"/>
      <c r="D78" s="92" t="s">
        <v>401</v>
      </c>
    </row>
    <row r="79" spans="1:6" ht="12.75">
      <c r="A79" s="92">
        <v>512</v>
      </c>
      <c r="C79" s="92">
        <v>256</v>
      </c>
      <c r="D79" s="20"/>
      <c r="F79" t="s">
        <v>416</v>
      </c>
    </row>
    <row r="80" spans="1:4" ht="12.75">
      <c r="A80" s="92">
        <v>256</v>
      </c>
      <c r="C80" s="92">
        <v>1024</v>
      </c>
      <c r="D80" s="20"/>
    </row>
    <row r="81" spans="1:4" ht="12.75">
      <c r="A81" s="92">
        <v>512</v>
      </c>
      <c r="C81" s="92">
        <v>512</v>
      </c>
      <c r="D81" s="20"/>
    </row>
    <row r="82" spans="1:4" ht="12.75">
      <c r="A82" s="92">
        <v>512</v>
      </c>
      <c r="C82" s="92">
        <v>128</v>
      </c>
      <c r="D82" s="20"/>
    </row>
    <row r="83" ht="12.75">
      <c r="A83" s="92">
        <v>1024</v>
      </c>
    </row>
    <row r="84" ht="12.75">
      <c r="A84" s="92">
        <v>512</v>
      </c>
    </row>
    <row r="85" ht="12.75">
      <c r="A85" s="92">
        <v>256</v>
      </c>
    </row>
    <row r="86" ht="12.75">
      <c r="A86" s="92">
        <v>1024</v>
      </c>
    </row>
    <row r="87" ht="12.75">
      <c r="A87" s="92">
        <v>512</v>
      </c>
    </row>
    <row r="88" ht="12.75">
      <c r="A88" s="92">
        <v>512</v>
      </c>
    </row>
    <row r="89" ht="12.75">
      <c r="A89" s="92">
        <v>512</v>
      </c>
    </row>
    <row r="90" ht="12.75">
      <c r="A90" s="92">
        <v>256</v>
      </c>
    </row>
    <row r="91" ht="12.75">
      <c r="A91" s="92">
        <v>1024</v>
      </c>
    </row>
    <row r="92" ht="12.75">
      <c r="A92" s="92">
        <v>512</v>
      </c>
    </row>
    <row r="93" ht="12.75">
      <c r="A93" s="92">
        <v>256</v>
      </c>
    </row>
    <row r="94" ht="12.75">
      <c r="A94" s="92">
        <v>1024</v>
      </c>
    </row>
    <row r="95" ht="12.75">
      <c r="A95" s="92">
        <v>256</v>
      </c>
    </row>
    <row r="96" ht="12.75">
      <c r="A96" s="92">
        <v>256</v>
      </c>
    </row>
    <row r="97" ht="12.75">
      <c r="A97" s="92">
        <v>256</v>
      </c>
    </row>
    <row r="98" ht="12.75">
      <c r="A98" s="92">
        <v>256</v>
      </c>
    </row>
    <row r="100" spans="1:8" ht="12.75">
      <c r="A100" s="184" t="s">
        <v>377</v>
      </c>
      <c r="B100" s="184" t="s">
        <v>418</v>
      </c>
      <c r="E100" s="169" t="s">
        <v>322</v>
      </c>
      <c r="F100" s="115"/>
      <c r="G100" s="115"/>
      <c r="H100" s="115"/>
    </row>
    <row r="101" spans="1:8" ht="12.75">
      <c r="A101" s="185" t="s">
        <v>419</v>
      </c>
      <c r="B101" s="185">
        <v>25</v>
      </c>
      <c r="E101" s="162" t="s">
        <v>343</v>
      </c>
      <c r="F101" s="115"/>
      <c r="G101" s="115"/>
      <c r="H101" s="115"/>
    </row>
    <row r="102" spans="1:8" ht="12.75">
      <c r="A102" s="185" t="s">
        <v>420</v>
      </c>
      <c r="B102" s="185">
        <v>38</v>
      </c>
      <c r="E102" s="162" t="s">
        <v>344</v>
      </c>
      <c r="F102" s="115"/>
      <c r="G102" s="115"/>
      <c r="H102" s="115"/>
    </row>
    <row r="103" spans="1:8" ht="12.75">
      <c r="A103" s="185" t="s">
        <v>421</v>
      </c>
      <c r="B103" s="185">
        <v>40</v>
      </c>
      <c r="E103" s="162" t="s">
        <v>345</v>
      </c>
      <c r="F103" s="115"/>
      <c r="G103" s="115"/>
      <c r="H103" s="115"/>
    </row>
    <row r="104" spans="1:8" ht="12.75">
      <c r="A104" s="185" t="s">
        <v>422</v>
      </c>
      <c r="B104" s="185">
        <v>41</v>
      </c>
      <c r="E104" s="162" t="s">
        <v>428</v>
      </c>
      <c r="F104" s="115"/>
      <c r="G104" s="115"/>
      <c r="H104" s="115"/>
    </row>
    <row r="105" spans="5:8" ht="12.75">
      <c r="E105" s="162" t="s">
        <v>323</v>
      </c>
      <c r="F105" s="115"/>
      <c r="G105" s="115"/>
      <c r="H105" s="115"/>
    </row>
    <row r="106" spans="5:8" ht="12.75">
      <c r="E106" s="162" t="s">
        <v>346</v>
      </c>
      <c r="F106" s="115"/>
      <c r="G106" s="115"/>
      <c r="H106" s="115"/>
    </row>
    <row r="107" spans="1:8" ht="12.75">
      <c r="A107" s="173" t="s">
        <v>423</v>
      </c>
      <c r="E107" s="162" t="s">
        <v>347</v>
      </c>
      <c r="F107" s="115"/>
      <c r="G107" s="115"/>
      <c r="H107" s="115"/>
    </row>
    <row r="108" spans="1:8" ht="12.75">
      <c r="A108" s="186" t="s">
        <v>424</v>
      </c>
      <c r="B108" s="216" t="s">
        <v>425</v>
      </c>
      <c r="C108" s="216"/>
      <c r="E108" s="162"/>
      <c r="F108" s="115"/>
      <c r="G108" s="115"/>
      <c r="H108" s="115"/>
    </row>
    <row r="109" spans="1:8" ht="12.75">
      <c r="A109" s="92">
        <v>40</v>
      </c>
      <c r="B109" s="217"/>
      <c r="C109" s="217"/>
      <c r="E109" s="162"/>
      <c r="F109" s="115"/>
      <c r="G109" s="115"/>
      <c r="H109" s="115"/>
    </row>
    <row r="110" spans="5:8" ht="12.75">
      <c r="E110" s="162"/>
      <c r="F110" s="115"/>
      <c r="G110" s="115"/>
      <c r="H110" s="115"/>
    </row>
    <row r="111" ht="12.75">
      <c r="A111" s="173" t="s">
        <v>426</v>
      </c>
    </row>
    <row r="112" spans="1:3" ht="12.75">
      <c r="A112" s="186" t="s">
        <v>424</v>
      </c>
      <c r="B112" s="216" t="s">
        <v>425</v>
      </c>
      <c r="C112" s="216"/>
    </row>
    <row r="113" spans="1:5" ht="12.75">
      <c r="A113" s="92">
        <v>26</v>
      </c>
      <c r="B113" s="217"/>
      <c r="C113" s="217"/>
      <c r="E113" t="s">
        <v>427</v>
      </c>
    </row>
    <row r="115" spans="1:10" ht="25.5">
      <c r="A115" s="146" t="s">
        <v>187</v>
      </c>
      <c r="B115" s="147" t="s">
        <v>248</v>
      </c>
      <c r="C115" s="147" t="s">
        <v>249</v>
      </c>
      <c r="D115" s="147" t="s">
        <v>250</v>
      </c>
      <c r="E115" s="147" t="s">
        <v>251</v>
      </c>
      <c r="F115" s="147" t="s">
        <v>252</v>
      </c>
      <c r="G115" s="148" t="s">
        <v>253</v>
      </c>
      <c r="H115" s="147" t="s">
        <v>254</v>
      </c>
      <c r="I115" s="148" t="s">
        <v>429</v>
      </c>
      <c r="J115" s="148" t="s">
        <v>430</v>
      </c>
    </row>
    <row r="116" spans="1:10" ht="12.75">
      <c r="A116" s="149" t="s">
        <v>255</v>
      </c>
      <c r="B116" s="149">
        <v>5</v>
      </c>
      <c r="C116" s="149">
        <v>6</v>
      </c>
      <c r="D116" s="149">
        <v>11</v>
      </c>
      <c r="E116" s="149">
        <v>8</v>
      </c>
      <c r="F116" s="149">
        <v>12</v>
      </c>
      <c r="G116" s="149">
        <v>42</v>
      </c>
      <c r="H116" s="92"/>
      <c r="I116" s="92"/>
      <c r="J116" s="92"/>
    </row>
    <row r="117" spans="1:10" ht="12.75">
      <c r="A117" s="92" t="s">
        <v>256</v>
      </c>
      <c r="B117" s="92">
        <v>4</v>
      </c>
      <c r="C117" s="92">
        <v>4</v>
      </c>
      <c r="D117" s="92">
        <v>10</v>
      </c>
      <c r="E117" s="92">
        <v>8</v>
      </c>
      <c r="F117" s="92">
        <v>11</v>
      </c>
      <c r="G117" s="92">
        <f>SUM(B117:F117)</f>
        <v>37</v>
      </c>
      <c r="H117" s="187">
        <f>G117/$G$116</f>
        <v>0.8809523809523809</v>
      </c>
      <c r="I117" s="92"/>
      <c r="J117" s="92"/>
    </row>
    <row r="118" spans="1:10" ht="12.75">
      <c r="A118" s="92" t="s">
        <v>257</v>
      </c>
      <c r="B118" s="92">
        <v>5</v>
      </c>
      <c r="C118" s="92">
        <v>5</v>
      </c>
      <c r="D118" s="92">
        <v>9</v>
      </c>
      <c r="E118" s="92">
        <v>7</v>
      </c>
      <c r="F118" s="92">
        <v>11</v>
      </c>
      <c r="G118" s="92">
        <f aca="true" t="shared" si="1" ref="G118:G124">SUM(B118:F118)</f>
        <v>37</v>
      </c>
      <c r="H118" s="187">
        <f aca="true" t="shared" si="2" ref="H118:H125">G118/$G$116</f>
        <v>0.8809523809523809</v>
      </c>
      <c r="I118" s="92"/>
      <c r="J118" s="92"/>
    </row>
    <row r="119" spans="1:10" ht="12.75">
      <c r="A119" s="92" t="s">
        <v>258</v>
      </c>
      <c r="B119" s="92">
        <v>3</v>
      </c>
      <c r="C119" s="92">
        <v>3</v>
      </c>
      <c r="D119" s="92">
        <v>11</v>
      </c>
      <c r="E119" s="92">
        <v>3</v>
      </c>
      <c r="F119" s="92">
        <v>9</v>
      </c>
      <c r="G119" s="92">
        <f t="shared" si="1"/>
        <v>29</v>
      </c>
      <c r="H119" s="187">
        <f t="shared" si="2"/>
        <v>0.6904761904761905</v>
      </c>
      <c r="I119" s="92"/>
      <c r="J119" s="92"/>
    </row>
    <row r="120" spans="1:10" ht="12.75">
      <c r="A120" s="92" t="s">
        <v>259</v>
      </c>
      <c r="B120" s="92">
        <v>2</v>
      </c>
      <c r="C120" s="92">
        <v>4</v>
      </c>
      <c r="D120" s="92">
        <v>0</v>
      </c>
      <c r="E120" s="92">
        <v>6</v>
      </c>
      <c r="F120" s="92">
        <v>0</v>
      </c>
      <c r="G120" s="92">
        <f t="shared" si="1"/>
        <v>12</v>
      </c>
      <c r="H120" s="187">
        <f t="shared" si="2"/>
        <v>0.2857142857142857</v>
      </c>
      <c r="I120" s="92"/>
      <c r="J120" s="92"/>
    </row>
    <row r="121" spans="1:10" ht="12.75">
      <c r="A121" s="92" t="s">
        <v>260</v>
      </c>
      <c r="B121" s="92">
        <v>0</v>
      </c>
      <c r="C121" s="92">
        <v>4</v>
      </c>
      <c r="D121" s="92">
        <v>10</v>
      </c>
      <c r="E121" s="92">
        <v>8</v>
      </c>
      <c r="F121" s="92">
        <v>5</v>
      </c>
      <c r="G121" s="92">
        <f t="shared" si="1"/>
        <v>27</v>
      </c>
      <c r="H121" s="187">
        <f t="shared" si="2"/>
        <v>0.6428571428571429</v>
      </c>
      <c r="I121" s="92"/>
      <c r="J121" s="92"/>
    </row>
    <row r="122" spans="1:10" ht="12.75">
      <c r="A122" s="92" t="s">
        <v>261</v>
      </c>
      <c r="B122" s="92">
        <v>3</v>
      </c>
      <c r="C122" s="92">
        <v>3</v>
      </c>
      <c r="D122" s="92">
        <v>8</v>
      </c>
      <c r="E122" s="92">
        <v>5</v>
      </c>
      <c r="F122" s="92">
        <v>4</v>
      </c>
      <c r="G122" s="92">
        <f t="shared" si="1"/>
        <v>23</v>
      </c>
      <c r="H122" s="187">
        <f t="shared" si="2"/>
        <v>0.5476190476190477</v>
      </c>
      <c r="I122" s="92"/>
      <c r="J122" s="92"/>
    </row>
    <row r="123" spans="1:10" ht="12.75">
      <c r="A123" s="92" t="s">
        <v>262</v>
      </c>
      <c r="B123" s="92">
        <v>5</v>
      </c>
      <c r="C123" s="92">
        <v>6</v>
      </c>
      <c r="D123" s="92">
        <v>11</v>
      </c>
      <c r="E123" s="92">
        <v>7</v>
      </c>
      <c r="F123" s="92">
        <v>11</v>
      </c>
      <c r="G123" s="92">
        <f t="shared" si="1"/>
        <v>40</v>
      </c>
      <c r="H123" s="187">
        <f t="shared" si="2"/>
        <v>0.9523809523809523</v>
      </c>
      <c r="I123" s="92"/>
      <c r="J123" s="92"/>
    </row>
    <row r="124" spans="1:10" ht="12.75">
      <c r="A124" s="92" t="s">
        <v>263</v>
      </c>
      <c r="B124" s="92">
        <v>5</v>
      </c>
      <c r="C124" s="92">
        <v>6</v>
      </c>
      <c r="D124" s="92">
        <v>11</v>
      </c>
      <c r="E124" s="92">
        <v>8</v>
      </c>
      <c r="F124" s="92">
        <v>11</v>
      </c>
      <c r="G124" s="92">
        <f t="shared" si="1"/>
        <v>41</v>
      </c>
      <c r="H124" s="187">
        <f t="shared" si="2"/>
        <v>0.9761904761904762</v>
      </c>
      <c r="I124" s="92"/>
      <c r="J124" s="92"/>
    </row>
    <row r="125" spans="1:10" ht="12.75">
      <c r="A125" s="92" t="s">
        <v>237</v>
      </c>
      <c r="B125" s="92">
        <f aca="true" t="shared" si="3" ref="B125:G125">AVERAGE(B117:B124)</f>
        <v>3.375</v>
      </c>
      <c r="C125" s="92">
        <f t="shared" si="3"/>
        <v>4.375</v>
      </c>
      <c r="D125" s="92">
        <f t="shared" si="3"/>
        <v>8.75</v>
      </c>
      <c r="E125" s="92">
        <f t="shared" si="3"/>
        <v>6.5</v>
      </c>
      <c r="F125" s="92">
        <f t="shared" si="3"/>
        <v>7.75</v>
      </c>
      <c r="G125" s="92">
        <f t="shared" si="3"/>
        <v>30.75</v>
      </c>
      <c r="H125" s="187">
        <f t="shared" si="2"/>
        <v>0.7321428571428571</v>
      </c>
      <c r="I125" s="92"/>
      <c r="J125" s="92"/>
    </row>
    <row r="126" spans="1:10" ht="12.75">
      <c r="A126" s="92" t="s">
        <v>264</v>
      </c>
      <c r="B126" s="187">
        <f aca="true" t="shared" si="4" ref="B126:G126">B125/B116</f>
        <v>0.675</v>
      </c>
      <c r="C126" s="187">
        <f t="shared" si="4"/>
        <v>0.7291666666666666</v>
      </c>
      <c r="D126" s="187">
        <f t="shared" si="4"/>
        <v>0.7954545454545454</v>
      </c>
      <c r="E126" s="187">
        <f t="shared" si="4"/>
        <v>0.8125</v>
      </c>
      <c r="F126" s="187">
        <f t="shared" si="4"/>
        <v>0.6458333333333334</v>
      </c>
      <c r="G126" s="187">
        <f t="shared" si="4"/>
        <v>0.7321428571428571</v>
      </c>
      <c r="H126" s="92"/>
      <c r="I126" s="92"/>
      <c r="J126" s="92"/>
    </row>
    <row r="127" spans="1:10" ht="12.75">
      <c r="A127" s="92" t="s">
        <v>431</v>
      </c>
      <c r="B127" s="92">
        <f>MAX(B117:B124)</f>
        <v>5</v>
      </c>
      <c r="C127" s="92">
        <f aca="true" t="shared" si="5" ref="C127:H127">MAX(C117:C124)</f>
        <v>6</v>
      </c>
      <c r="D127" s="92">
        <f t="shared" si="5"/>
        <v>11</v>
      </c>
      <c r="E127" s="92">
        <f t="shared" si="5"/>
        <v>8</v>
      </c>
      <c r="F127" s="92">
        <f t="shared" si="5"/>
        <v>11</v>
      </c>
      <c r="G127" s="92">
        <f t="shared" si="5"/>
        <v>41</v>
      </c>
      <c r="H127" s="187">
        <f t="shared" si="5"/>
        <v>0.9761904761904762</v>
      </c>
      <c r="I127" s="92"/>
      <c r="J127" s="92"/>
    </row>
    <row r="129" spans="1:3" ht="12.75">
      <c r="A129" s="102" t="s">
        <v>432</v>
      </c>
      <c r="B129" s="102" t="s">
        <v>433</v>
      </c>
      <c r="C129" s="102" t="s">
        <v>434</v>
      </c>
    </row>
    <row r="130" spans="1:12" ht="14.25">
      <c r="A130" s="188">
        <v>0</v>
      </c>
      <c r="B130" s="102">
        <v>1</v>
      </c>
      <c r="C130" s="102" t="s">
        <v>435</v>
      </c>
      <c r="I130" s="190" t="s">
        <v>440</v>
      </c>
      <c r="J130" s="115"/>
      <c r="K130" s="115"/>
      <c r="L130" s="115"/>
    </row>
    <row r="131" spans="1:12" ht="15">
      <c r="A131" s="188">
        <v>0.4</v>
      </c>
      <c r="B131" s="102">
        <v>2</v>
      </c>
      <c r="C131" s="102" t="s">
        <v>436</v>
      </c>
      <c r="I131" s="191" t="s">
        <v>472</v>
      </c>
      <c r="J131" s="115"/>
      <c r="K131" s="115"/>
      <c r="L131" s="115"/>
    </row>
    <row r="132" spans="1:12" ht="15">
      <c r="A132" s="188">
        <v>0.6</v>
      </c>
      <c r="B132" s="102">
        <v>3</v>
      </c>
      <c r="C132" s="102" t="s">
        <v>437</v>
      </c>
      <c r="I132" s="191" t="s">
        <v>471</v>
      </c>
      <c r="J132" s="115"/>
      <c r="K132" s="115"/>
      <c r="L132" s="115"/>
    </row>
    <row r="133" spans="1:12" ht="15">
      <c r="A133" s="188">
        <v>0.8</v>
      </c>
      <c r="B133" s="102">
        <v>4</v>
      </c>
      <c r="C133" s="102" t="s">
        <v>438</v>
      </c>
      <c r="I133" s="191" t="s">
        <v>473</v>
      </c>
      <c r="J133" s="115"/>
      <c r="K133" s="115"/>
      <c r="L133" s="115"/>
    </row>
    <row r="134" spans="1:12" ht="15">
      <c r="A134" s="188">
        <v>0.92</v>
      </c>
      <c r="B134" s="102">
        <v>5</v>
      </c>
      <c r="C134" s="102" t="s">
        <v>439</v>
      </c>
      <c r="I134" s="191" t="s">
        <v>364</v>
      </c>
      <c r="J134" s="115"/>
      <c r="K134" s="115"/>
      <c r="L134" s="115"/>
    </row>
    <row r="135" spans="9:12" ht="15">
      <c r="I135" s="192" t="s">
        <v>467</v>
      </c>
      <c r="J135" s="115"/>
      <c r="K135" s="115"/>
      <c r="L135" s="115"/>
    </row>
    <row r="136" spans="1:12" ht="15">
      <c r="A136" s="92" t="s">
        <v>474</v>
      </c>
      <c r="B136" s="92" t="s">
        <v>187</v>
      </c>
      <c r="C136" s="92" t="s">
        <v>475</v>
      </c>
      <c r="D136" s="92" t="s">
        <v>476</v>
      </c>
      <c r="I136" s="192" t="s">
        <v>468</v>
      </c>
      <c r="J136" s="163"/>
      <c r="K136" s="115"/>
      <c r="L136" s="115"/>
    </row>
    <row r="137" spans="1:12" ht="15">
      <c r="A137" s="92">
        <v>39</v>
      </c>
      <c r="B137" s="92" t="s">
        <v>477</v>
      </c>
      <c r="C137" s="92">
        <v>145</v>
      </c>
      <c r="D137" s="92">
        <v>54</v>
      </c>
      <c r="I137" s="191" t="s">
        <v>442</v>
      </c>
      <c r="J137" s="170"/>
      <c r="K137" s="115"/>
      <c r="L137" s="115"/>
    </row>
    <row r="138" spans="1:12" ht="15">
      <c r="A138" s="92">
        <v>40</v>
      </c>
      <c r="B138" s="92" t="s">
        <v>478</v>
      </c>
      <c r="C138" s="92">
        <v>135</v>
      </c>
      <c r="D138" s="92">
        <v>64</v>
      </c>
      <c r="I138" s="192" t="s">
        <v>469</v>
      </c>
      <c r="J138" s="170"/>
      <c r="K138" s="115"/>
      <c r="L138" s="115"/>
    </row>
    <row r="139" spans="1:12" ht="15">
      <c r="A139" s="92">
        <v>41</v>
      </c>
      <c r="B139" s="92" t="s">
        <v>479</v>
      </c>
      <c r="C139" s="92">
        <v>186</v>
      </c>
      <c r="D139" s="92">
        <v>57</v>
      </c>
      <c r="I139" s="192" t="s">
        <v>470</v>
      </c>
      <c r="J139" s="115"/>
      <c r="K139" s="115"/>
      <c r="L139" s="115"/>
    </row>
    <row r="140" spans="1:12" ht="15">
      <c r="A140" s="92">
        <v>42</v>
      </c>
      <c r="B140" s="92" t="s">
        <v>480</v>
      </c>
      <c r="C140" s="92">
        <v>156</v>
      </c>
      <c r="D140" s="92">
        <v>45</v>
      </c>
      <c r="I140" s="191" t="s">
        <v>443</v>
      </c>
      <c r="J140" s="115"/>
      <c r="K140" s="115"/>
      <c r="L140" s="115"/>
    </row>
    <row r="141" spans="1:12" ht="15">
      <c r="A141" s="92">
        <v>43</v>
      </c>
      <c r="B141" s="92" t="s">
        <v>481</v>
      </c>
      <c r="C141" s="92">
        <v>168</v>
      </c>
      <c r="D141" s="92">
        <v>79</v>
      </c>
      <c r="I141" s="191" t="s">
        <v>444</v>
      </c>
      <c r="J141" s="115"/>
      <c r="K141" s="115"/>
      <c r="L141" s="115"/>
    </row>
    <row r="142" spans="1:12" ht="15">
      <c r="A142" s="92">
        <v>44</v>
      </c>
      <c r="B142" s="92" t="s">
        <v>482</v>
      </c>
      <c r="C142" s="92">
        <v>169</v>
      </c>
      <c r="D142" s="92">
        <v>79</v>
      </c>
      <c r="I142" s="191" t="s">
        <v>445</v>
      </c>
      <c r="J142" s="115"/>
      <c r="K142" s="115"/>
      <c r="L142" s="115"/>
    </row>
    <row r="143" spans="1:4" ht="12.75">
      <c r="A143" s="92">
        <v>45</v>
      </c>
      <c r="B143" s="92" t="s">
        <v>483</v>
      </c>
      <c r="C143" s="92">
        <v>203</v>
      </c>
      <c r="D143" s="92">
        <v>123</v>
      </c>
    </row>
    <row r="146" spans="1:4" ht="12.75">
      <c r="A146" t="s">
        <v>484</v>
      </c>
      <c r="D146" s="20"/>
    </row>
    <row r="147" spans="1:2" ht="12.75">
      <c r="A147" s="92" t="s">
        <v>407</v>
      </c>
      <c r="B147" s="20"/>
    </row>
    <row r="149" ht="12.75">
      <c r="A149" t="s">
        <v>485</v>
      </c>
    </row>
    <row r="150" spans="1:2" ht="12.75">
      <c r="A150" s="92" t="s">
        <v>407</v>
      </c>
      <c r="B150" s="20"/>
    </row>
    <row r="152" ht="12.75">
      <c r="A152" t="s">
        <v>486</v>
      </c>
    </row>
    <row r="153" spans="1:2" ht="12.75">
      <c r="A153" s="92" t="s">
        <v>407</v>
      </c>
      <c r="B153" s="20"/>
    </row>
    <row r="155" ht="12.75">
      <c r="A155" t="s">
        <v>487</v>
      </c>
    </row>
    <row r="156" spans="1:2" ht="12.75">
      <c r="A156" s="92" t="s">
        <v>407</v>
      </c>
      <c r="B156" s="20"/>
    </row>
    <row r="158" spans="1:7" ht="15.75">
      <c r="A158" s="64" t="s">
        <v>501</v>
      </c>
      <c r="G158" s="190" t="s">
        <v>488</v>
      </c>
    </row>
    <row r="159" spans="1:7" ht="15.75">
      <c r="A159" s="69" t="s">
        <v>502</v>
      </c>
      <c r="G159" s="191" t="s">
        <v>472</v>
      </c>
    </row>
    <row r="160" spans="1:7" ht="15.75">
      <c r="A160" s="63" t="s">
        <v>503</v>
      </c>
      <c r="G160" s="191" t="s">
        <v>489</v>
      </c>
    </row>
    <row r="161" spans="1:7" ht="15.75">
      <c r="A161" s="63" t="s">
        <v>504</v>
      </c>
      <c r="G161" s="191" t="s">
        <v>490</v>
      </c>
    </row>
    <row r="162" spans="1:7" ht="15.75">
      <c r="A162" s="63" t="s">
        <v>505</v>
      </c>
      <c r="G162" s="191" t="s">
        <v>491</v>
      </c>
    </row>
    <row r="163" spans="1:7" ht="15.75">
      <c r="A163" s="63" t="s">
        <v>506</v>
      </c>
      <c r="G163" s="190" t="s">
        <v>492</v>
      </c>
    </row>
    <row r="164" spans="1:7" ht="15.75">
      <c r="A164" s="63" t="s">
        <v>507</v>
      </c>
      <c r="G164" s="191" t="s">
        <v>493</v>
      </c>
    </row>
    <row r="165" spans="1:7" ht="15.75">
      <c r="A165" s="63" t="s">
        <v>508</v>
      </c>
      <c r="G165" s="191" t="s">
        <v>494</v>
      </c>
    </row>
    <row r="166" ht="14.25">
      <c r="G166" s="190" t="s">
        <v>495</v>
      </c>
    </row>
    <row r="167" spans="1:7" ht="15">
      <c r="A167" t="s">
        <v>509</v>
      </c>
      <c r="G167" s="191" t="s">
        <v>496</v>
      </c>
    </row>
    <row r="168" ht="15">
      <c r="G168" s="191" t="s">
        <v>497</v>
      </c>
    </row>
    <row r="169" spans="1:7" ht="14.25">
      <c r="A169" t="s">
        <v>510</v>
      </c>
      <c r="G169" s="190" t="s">
        <v>498</v>
      </c>
    </row>
    <row r="170" ht="15">
      <c r="G170" s="191" t="s">
        <v>499</v>
      </c>
    </row>
    <row r="171" spans="1:7" ht="15.75">
      <c r="A171" s="92"/>
      <c r="B171" s="92" t="s">
        <v>29</v>
      </c>
      <c r="G171" s="191" t="s">
        <v>500</v>
      </c>
    </row>
    <row r="172" spans="1:2" ht="12.75">
      <c r="A172" s="92">
        <v>2</v>
      </c>
      <c r="B172" s="20"/>
    </row>
    <row r="173" spans="1:14" ht="12.75">
      <c r="A173" s="92">
        <v>3</v>
      </c>
      <c r="B173" s="20"/>
      <c r="E173" s="195" t="s">
        <v>514</v>
      </c>
      <c r="F173" s="195"/>
      <c r="G173" s="195"/>
      <c r="H173" s="195"/>
      <c r="I173" s="195"/>
      <c r="J173" s="195"/>
      <c r="K173" s="195"/>
      <c r="L173" s="195"/>
      <c r="M173" s="195"/>
      <c r="N173" s="195"/>
    </row>
    <row r="174" spans="1:14" ht="12.75">
      <c r="A174" s="92">
        <v>-95</v>
      </c>
      <c r="B174" s="20"/>
      <c r="E174" s="195"/>
      <c r="F174" s="193" t="s">
        <v>515</v>
      </c>
      <c r="G174" s="196" t="s">
        <v>516</v>
      </c>
      <c r="H174" s="193" t="s">
        <v>517</v>
      </c>
      <c r="I174" s="196" t="s">
        <v>518</v>
      </c>
      <c r="J174" s="196"/>
      <c r="K174" s="193" t="s">
        <v>519</v>
      </c>
      <c r="L174" s="196"/>
      <c r="M174" s="196" t="s">
        <v>520</v>
      </c>
      <c r="N174" s="196"/>
    </row>
    <row r="175" spans="1:10" ht="12.75">
      <c r="A175" s="92">
        <v>64</v>
      </c>
      <c r="B175" s="20"/>
      <c r="G175" s="162"/>
      <c r="H175" s="115"/>
      <c r="I175" s="115"/>
      <c r="J175" s="115"/>
    </row>
    <row r="176" spans="1:10" ht="12.75">
      <c r="A176" s="92">
        <v>-56</v>
      </c>
      <c r="B176" s="20"/>
      <c r="G176" s="162"/>
      <c r="H176" s="115"/>
      <c r="I176" s="115"/>
      <c r="J176" s="115"/>
    </row>
    <row r="177" spans="1:10" ht="12.75">
      <c r="A177" s="92">
        <v>-8</v>
      </c>
      <c r="B177" s="20"/>
      <c r="G177" s="162"/>
      <c r="H177" s="115"/>
      <c r="I177" s="115"/>
      <c r="J177" s="115"/>
    </row>
    <row r="178" spans="1:10" ht="12.75">
      <c r="A178" s="92">
        <v>6</v>
      </c>
      <c r="B178" s="20"/>
      <c r="G178" s="162"/>
      <c r="H178" s="115"/>
      <c r="I178" s="115"/>
      <c r="J178" s="115"/>
    </row>
    <row r="179" spans="7:10" ht="12.75">
      <c r="G179" s="162"/>
      <c r="H179" s="115"/>
      <c r="I179" s="115"/>
      <c r="J179" s="115"/>
    </row>
    <row r="180" ht="12.75">
      <c r="A180" t="s">
        <v>511</v>
      </c>
    </row>
    <row r="182" spans="1:2" ht="12.75">
      <c r="A182" s="92"/>
      <c r="B182" s="92" t="s">
        <v>29</v>
      </c>
    </row>
    <row r="183" spans="1:2" ht="12.75">
      <c r="A183" s="92">
        <v>2</v>
      </c>
      <c r="B183" s="20"/>
    </row>
    <row r="184" spans="1:2" ht="12.75">
      <c r="A184" s="92">
        <v>3</v>
      </c>
      <c r="B184" s="20"/>
    </row>
    <row r="185" spans="1:2" ht="12.75">
      <c r="A185" s="92">
        <v>-95</v>
      </c>
      <c r="B185" s="20"/>
    </row>
    <row r="186" spans="1:2" ht="12.75">
      <c r="A186" s="92">
        <v>64</v>
      </c>
      <c r="B186" s="20"/>
    </row>
    <row r="187" spans="1:2" ht="12.75">
      <c r="A187" s="92">
        <v>-56</v>
      </c>
      <c r="B187" s="20"/>
    </row>
    <row r="188" spans="1:2" ht="12.75">
      <c r="A188" s="92">
        <v>-8</v>
      </c>
      <c r="B188" s="20"/>
    </row>
    <row r="189" spans="1:2" ht="12.75">
      <c r="A189" s="92">
        <v>6</v>
      </c>
      <c r="B189" s="20"/>
    </row>
    <row r="190" spans="1:5" ht="12.75">
      <c r="A190" s="194"/>
      <c r="B190" s="59"/>
      <c r="C190" s="59"/>
      <c r="D190" s="59"/>
      <c r="E190" s="59"/>
    </row>
    <row r="191" ht="12.75">
      <c r="A191" t="s">
        <v>512</v>
      </c>
    </row>
    <row r="193" spans="1:2" ht="12.75">
      <c r="A193" s="92" t="s">
        <v>399</v>
      </c>
      <c r="B193" s="20"/>
    </row>
    <row r="194" spans="1:2" ht="12.75">
      <c r="A194" s="92" t="s">
        <v>403</v>
      </c>
      <c r="B194" s="20"/>
    </row>
    <row r="195" spans="1:2" ht="12.75">
      <c r="A195" s="92" t="s">
        <v>400</v>
      </c>
      <c r="B195" s="20"/>
    </row>
    <row r="196" spans="1:2" ht="12.75">
      <c r="A196" s="92" t="s">
        <v>399</v>
      </c>
      <c r="B196" s="20"/>
    </row>
    <row r="197" spans="1:2" ht="12.75">
      <c r="A197" s="92" t="s">
        <v>402</v>
      </c>
      <c r="B197" s="20"/>
    </row>
    <row r="198" spans="1:2" ht="12.75">
      <c r="A198" s="92" t="s">
        <v>513</v>
      </c>
      <c r="B198" s="20"/>
    </row>
    <row r="199" spans="7:8" ht="12.75">
      <c r="G199" s="159" t="s">
        <v>363</v>
      </c>
      <c r="H199" s="115"/>
    </row>
    <row r="200" spans="1:8" ht="12.75">
      <c r="A200" s="197" t="s">
        <v>521</v>
      </c>
      <c r="B200" s="197" t="s">
        <v>521</v>
      </c>
      <c r="G200" s="160" t="s">
        <v>366</v>
      </c>
      <c r="H200" s="115"/>
    </row>
    <row r="201" spans="1:8" ht="12.75">
      <c r="A201" s="185" t="s">
        <v>421</v>
      </c>
      <c r="B201" s="185" t="s">
        <v>522</v>
      </c>
      <c r="G201" s="160" t="s">
        <v>367</v>
      </c>
      <c r="H201" s="115"/>
    </row>
    <row r="202" spans="1:8" ht="12.75">
      <c r="A202" s="185" t="s">
        <v>419</v>
      </c>
      <c r="B202" s="185" t="s">
        <v>422</v>
      </c>
      <c r="G202" s="160" t="s">
        <v>368</v>
      </c>
      <c r="H202" s="115"/>
    </row>
    <row r="203" spans="7:8" ht="12.75">
      <c r="G203" s="160" t="s">
        <v>364</v>
      </c>
      <c r="H203" s="115"/>
    </row>
    <row r="204" spans="1:8" ht="12.75">
      <c r="A204" t="s">
        <v>527</v>
      </c>
      <c r="G204" s="159" t="s">
        <v>523</v>
      </c>
      <c r="H204" s="115"/>
    </row>
    <row r="205" spans="1:8" ht="13.5" thickBot="1">
      <c r="A205" t="s">
        <v>526</v>
      </c>
      <c r="G205" s="159" t="s">
        <v>524</v>
      </c>
      <c r="H205" s="115"/>
    </row>
    <row r="206" spans="1:8" ht="13.5" thickBot="1">
      <c r="A206" s="198"/>
      <c r="G206" s="160" t="s">
        <v>370</v>
      </c>
      <c r="H206" s="115"/>
    </row>
    <row r="207" spans="7:8" ht="12.75">
      <c r="G207" s="159" t="s">
        <v>525</v>
      </c>
      <c r="H207" s="115"/>
    </row>
    <row r="208" spans="1:8" ht="12.75">
      <c r="A208" t="s">
        <v>528</v>
      </c>
      <c r="G208" s="160" t="s">
        <v>370</v>
      </c>
      <c r="H208" s="115"/>
    </row>
    <row r="209" spans="1:8" ht="13.5" thickBot="1">
      <c r="A209" t="s">
        <v>529</v>
      </c>
      <c r="G209" s="160" t="s">
        <v>372</v>
      </c>
      <c r="H209" s="115"/>
    </row>
    <row r="210" spans="1:8" ht="13.5" thickBot="1">
      <c r="A210" s="198"/>
      <c r="G210" s="160" t="s">
        <v>373</v>
      </c>
      <c r="H210" s="115"/>
    </row>
    <row r="211" spans="7:8" ht="12.75">
      <c r="G211" s="160" t="s">
        <v>374</v>
      </c>
      <c r="H211" s="115"/>
    </row>
    <row r="212" spans="1:8" ht="12.75">
      <c r="A212" s="197" t="s">
        <v>530</v>
      </c>
      <c r="B212" s="197" t="s">
        <v>531</v>
      </c>
      <c r="C212" s="197" t="s">
        <v>418</v>
      </c>
      <c r="G212" s="160" t="s">
        <v>375</v>
      </c>
      <c r="H212" s="115"/>
    </row>
    <row r="213" spans="1:8" ht="12.75">
      <c r="A213" s="185" t="s">
        <v>421</v>
      </c>
      <c r="B213" s="185">
        <v>0.69</v>
      </c>
      <c r="C213" s="185">
        <v>40</v>
      </c>
      <c r="G213" s="160"/>
      <c r="H213" s="115"/>
    </row>
    <row r="214" spans="1:3" ht="12.75">
      <c r="A214" s="185" t="s">
        <v>419</v>
      </c>
      <c r="B214" s="185">
        <v>0.34</v>
      </c>
      <c r="C214" s="185">
        <v>38</v>
      </c>
    </row>
    <row r="215" spans="1:3" ht="12.75">
      <c r="A215" s="185" t="s">
        <v>522</v>
      </c>
      <c r="B215" s="185">
        <v>0.55</v>
      </c>
      <c r="C215" s="185">
        <v>15</v>
      </c>
    </row>
    <row r="216" spans="1:3" ht="12.75">
      <c r="A216" s="185" t="s">
        <v>420</v>
      </c>
      <c r="B216" s="185">
        <v>0.25</v>
      </c>
      <c r="C216" s="185">
        <v>25</v>
      </c>
    </row>
    <row r="217" spans="1:3" ht="12.75">
      <c r="A217" s="185" t="s">
        <v>422</v>
      </c>
      <c r="B217" s="185">
        <v>0.59</v>
      </c>
      <c r="C217" s="185">
        <v>40</v>
      </c>
    </row>
    <row r="218" spans="1:3" ht="12.75">
      <c r="A218" s="185" t="s">
        <v>532</v>
      </c>
      <c r="B218" s="185">
        <v>2.8</v>
      </c>
      <c r="C218" s="185">
        <v>10</v>
      </c>
    </row>
    <row r="219" spans="1:3" ht="12.75">
      <c r="A219" s="185" t="s">
        <v>533</v>
      </c>
      <c r="B219" s="185">
        <v>3.55</v>
      </c>
      <c r="C219" s="185">
        <v>16</v>
      </c>
    </row>
    <row r="220" spans="1:3" ht="12.75">
      <c r="A220" s="185" t="s">
        <v>534</v>
      </c>
      <c r="B220" s="185">
        <v>1.25</v>
      </c>
      <c r="C220" s="185">
        <v>20</v>
      </c>
    </row>
    <row r="221" spans="1:3" ht="12.75">
      <c r="A221" s="185" t="s">
        <v>535</v>
      </c>
      <c r="B221" s="185">
        <v>1.75</v>
      </c>
      <c r="C221" s="185">
        <v>12</v>
      </c>
    </row>
    <row r="223" ht="15.75">
      <c r="A223" s="63" t="s">
        <v>536</v>
      </c>
    </row>
    <row r="224" ht="16.5" thickBot="1">
      <c r="A224" s="63" t="s">
        <v>537</v>
      </c>
    </row>
    <row r="225" spans="1:5" ht="16.5" thickBot="1">
      <c r="A225" s="63" t="s">
        <v>548</v>
      </c>
      <c r="E225" s="198"/>
    </row>
    <row r="227" ht="15.75">
      <c r="A227" s="63" t="s">
        <v>549</v>
      </c>
    </row>
    <row r="228" ht="15.75">
      <c r="A228" s="63" t="s">
        <v>550</v>
      </c>
    </row>
    <row r="230" spans="1:12" ht="15.75">
      <c r="A230" s="204" t="s">
        <v>551</v>
      </c>
      <c r="B230" s="204">
        <v>60</v>
      </c>
      <c r="C230" s="204">
        <v>70</v>
      </c>
      <c r="D230" s="204">
        <v>80</v>
      </c>
      <c r="E230" s="204">
        <v>90</v>
      </c>
      <c r="F230" s="204">
        <v>100</v>
      </c>
      <c r="G230" s="204">
        <v>110</v>
      </c>
      <c r="H230" s="204">
        <v>120</v>
      </c>
      <c r="I230" s="204" t="s">
        <v>552</v>
      </c>
      <c r="J230" s="204" t="s">
        <v>553</v>
      </c>
      <c r="L230" t="s">
        <v>563</v>
      </c>
    </row>
    <row r="231" spans="1:12" ht="15.75">
      <c r="A231" s="204" t="s">
        <v>554</v>
      </c>
      <c r="B231" s="204">
        <v>247</v>
      </c>
      <c r="C231" s="204">
        <v>452</v>
      </c>
      <c r="D231" s="204">
        <v>522</v>
      </c>
      <c r="E231" s="204">
        <v>580</v>
      </c>
      <c r="F231" s="204">
        <v>644</v>
      </c>
      <c r="G231" s="204">
        <v>708</v>
      </c>
      <c r="H231" s="204">
        <v>771</v>
      </c>
      <c r="I231" s="205">
        <f aca="true" t="shared" si="6" ref="I231:I236">AVERAGE(B231:H231)</f>
        <v>560.5714285714286</v>
      </c>
      <c r="J231" s="20"/>
      <c r="L231" t="s">
        <v>565</v>
      </c>
    </row>
    <row r="232" spans="1:12" ht="15.75">
      <c r="A232" s="204" t="s">
        <v>555</v>
      </c>
      <c r="B232" s="204">
        <v>455</v>
      </c>
      <c r="C232" s="204">
        <v>546</v>
      </c>
      <c r="D232" s="204">
        <v>630</v>
      </c>
      <c r="E232" s="204">
        <v>700</v>
      </c>
      <c r="F232" s="204">
        <v>777</v>
      </c>
      <c r="G232" s="204">
        <v>854</v>
      </c>
      <c r="H232" s="204">
        <v>931</v>
      </c>
      <c r="I232" s="205">
        <f t="shared" si="6"/>
        <v>699</v>
      </c>
      <c r="J232" s="20"/>
      <c r="L232" t="s">
        <v>564</v>
      </c>
    </row>
    <row r="233" spans="1:10" ht="15.75">
      <c r="A233" s="204" t="s">
        <v>556</v>
      </c>
      <c r="B233" s="204">
        <v>265</v>
      </c>
      <c r="C233" s="204">
        <v>282</v>
      </c>
      <c r="D233" s="204">
        <v>315</v>
      </c>
      <c r="E233" s="204">
        <v>352</v>
      </c>
      <c r="F233" s="204">
        <v>382</v>
      </c>
      <c r="G233" s="204">
        <v>390</v>
      </c>
      <c r="H233" s="204">
        <v>467</v>
      </c>
      <c r="I233" s="205">
        <f t="shared" si="6"/>
        <v>350.42857142857144</v>
      </c>
      <c r="J233" s="20"/>
    </row>
    <row r="234" spans="1:10" ht="15.75">
      <c r="A234" s="204" t="s">
        <v>557</v>
      </c>
      <c r="B234" s="204">
        <v>429</v>
      </c>
      <c r="C234" s="204">
        <v>515</v>
      </c>
      <c r="D234" s="204">
        <v>594</v>
      </c>
      <c r="E234" s="204">
        <v>660</v>
      </c>
      <c r="F234" s="204">
        <v>733</v>
      </c>
      <c r="G234" s="204">
        <v>805</v>
      </c>
      <c r="H234" s="204">
        <v>878</v>
      </c>
      <c r="I234" s="205">
        <f t="shared" si="6"/>
        <v>659.1428571428571</v>
      </c>
      <c r="J234" s="20"/>
    </row>
    <row r="235" spans="1:10" ht="15.75">
      <c r="A235" s="204" t="s">
        <v>558</v>
      </c>
      <c r="B235" s="204">
        <v>195</v>
      </c>
      <c r="C235" s="204">
        <v>234</v>
      </c>
      <c r="D235" s="204">
        <v>270</v>
      </c>
      <c r="E235" s="204">
        <v>300</v>
      </c>
      <c r="F235" s="204">
        <v>333</v>
      </c>
      <c r="G235" s="204">
        <v>366</v>
      </c>
      <c r="H235" s="204">
        <v>399</v>
      </c>
      <c r="I235" s="205">
        <f t="shared" si="6"/>
        <v>299.57142857142856</v>
      </c>
      <c r="J235" s="20"/>
    </row>
    <row r="236" spans="1:10" ht="15.75">
      <c r="A236" s="204" t="s">
        <v>559</v>
      </c>
      <c r="B236" s="204">
        <v>377</v>
      </c>
      <c r="C236" s="204">
        <v>452</v>
      </c>
      <c r="D236" s="204">
        <v>522</v>
      </c>
      <c r="E236" s="204">
        <v>580</v>
      </c>
      <c r="F236" s="204">
        <v>644</v>
      </c>
      <c r="G236" s="204">
        <v>708</v>
      </c>
      <c r="H236" s="204">
        <v>771</v>
      </c>
      <c r="I236" s="206">
        <f t="shared" si="6"/>
        <v>579.1428571428571</v>
      </c>
      <c r="J236" s="20"/>
    </row>
    <row r="237" spans="1:10" ht="15.75">
      <c r="A237" s="204" t="s">
        <v>561</v>
      </c>
      <c r="B237" s="204">
        <f>MIN(B231:B236)</f>
        <v>195</v>
      </c>
      <c r="C237" s="204">
        <f aca="true" t="shared" si="7" ref="C237:H237">MIN(C231:C236)</f>
        <v>234</v>
      </c>
      <c r="D237" s="204">
        <f t="shared" si="7"/>
        <v>270</v>
      </c>
      <c r="E237" s="204">
        <f t="shared" si="7"/>
        <v>300</v>
      </c>
      <c r="F237" s="204">
        <f t="shared" si="7"/>
        <v>333</v>
      </c>
      <c r="G237" s="204">
        <f t="shared" si="7"/>
        <v>366</v>
      </c>
      <c r="H237" s="204">
        <f t="shared" si="7"/>
        <v>399</v>
      </c>
      <c r="I237" s="202"/>
      <c r="J237" s="201"/>
    </row>
    <row r="238" spans="1:10" ht="15.75">
      <c r="A238" s="204" t="s">
        <v>562</v>
      </c>
      <c r="B238" s="204">
        <f>MAX(B231:B236)</f>
        <v>455</v>
      </c>
      <c r="C238" s="204">
        <f aca="true" t="shared" si="8" ref="C238:H238">MAX(C231:C236)</f>
        <v>546</v>
      </c>
      <c r="D238" s="204">
        <f t="shared" si="8"/>
        <v>630</v>
      </c>
      <c r="E238" s="204">
        <f t="shared" si="8"/>
        <v>700</v>
      </c>
      <c r="F238" s="204">
        <f t="shared" si="8"/>
        <v>777</v>
      </c>
      <c r="G238" s="204">
        <f t="shared" si="8"/>
        <v>854</v>
      </c>
      <c r="H238" s="204">
        <f t="shared" si="8"/>
        <v>931</v>
      </c>
      <c r="I238" s="203"/>
      <c r="J238" s="201"/>
    </row>
    <row r="239" spans="1:10" ht="15.75">
      <c r="A239" s="204" t="s">
        <v>237</v>
      </c>
      <c r="B239" s="205">
        <f>AVERAGE(B231:B236)</f>
        <v>328</v>
      </c>
      <c r="C239" s="205">
        <f aca="true" t="shared" si="9" ref="C239:H239">AVERAGE(C231:C236)</f>
        <v>413.5</v>
      </c>
      <c r="D239" s="205">
        <f t="shared" si="9"/>
        <v>475.5</v>
      </c>
      <c r="E239" s="205">
        <f t="shared" si="9"/>
        <v>528.6666666666666</v>
      </c>
      <c r="F239" s="205">
        <f t="shared" si="9"/>
        <v>585.5</v>
      </c>
      <c r="G239" s="205">
        <f t="shared" si="9"/>
        <v>638.5</v>
      </c>
      <c r="H239" s="205">
        <f t="shared" si="9"/>
        <v>702.8333333333334</v>
      </c>
      <c r="I239" s="202"/>
      <c r="J239" s="201"/>
    </row>
    <row r="240" spans="1:10" ht="15.75">
      <c r="A240" s="201"/>
      <c r="B240" s="201"/>
      <c r="C240" s="201"/>
      <c r="D240" s="201"/>
      <c r="E240" s="202"/>
      <c r="F240" s="201"/>
      <c r="G240" s="201"/>
      <c r="H240" s="202"/>
      <c r="I240" s="202"/>
      <c r="J240" s="201"/>
    </row>
    <row r="241" spans="1:10" ht="15.75">
      <c r="A241" s="201" t="s">
        <v>566</v>
      </c>
      <c r="B241" s="201"/>
      <c r="C241" s="201"/>
      <c r="D241" s="201"/>
      <c r="E241" s="202"/>
      <c r="F241" s="201"/>
      <c r="G241" s="201"/>
      <c r="H241" s="202"/>
      <c r="I241" s="202"/>
      <c r="J241" s="201"/>
    </row>
    <row r="242" spans="1:10" ht="15.75">
      <c r="A242" s="201"/>
      <c r="B242" s="201"/>
      <c r="C242" s="201"/>
      <c r="D242" s="201"/>
      <c r="E242" s="202"/>
      <c r="F242" s="201"/>
      <c r="G242" s="201"/>
      <c r="H242" s="202"/>
      <c r="I242" s="202"/>
      <c r="J242" s="201"/>
    </row>
    <row r="243" spans="1:10" ht="15.75">
      <c r="A243" s="201"/>
      <c r="B243" s="201"/>
      <c r="C243" s="201"/>
      <c r="D243" s="201"/>
      <c r="E243" s="202"/>
      <c r="F243" s="201"/>
      <c r="G243" s="201"/>
      <c r="H243" s="202"/>
      <c r="I243" s="202"/>
      <c r="J243" s="201"/>
    </row>
    <row r="244" spans="1:10" ht="15.75">
      <c r="A244" s="201"/>
      <c r="B244" s="201"/>
      <c r="C244" s="201"/>
      <c r="D244" s="201"/>
      <c r="E244" s="201"/>
      <c r="F244" s="201"/>
      <c r="G244" s="201"/>
      <c r="H244" s="201"/>
      <c r="I244" s="201"/>
      <c r="J244" s="201"/>
    </row>
    <row r="245" spans="1:10" ht="15.75">
      <c r="A245" s="215" t="s">
        <v>560</v>
      </c>
      <c r="B245" s="215"/>
      <c r="C245" s="215"/>
      <c r="D245" s="215"/>
      <c r="E245" s="215"/>
      <c r="F245" s="215"/>
      <c r="G245" s="215"/>
      <c r="H245" s="215"/>
      <c r="I245" s="215"/>
      <c r="J245" s="215"/>
    </row>
    <row r="246" spans="2:8" ht="12.75">
      <c r="B246" s="207"/>
      <c r="C246" s="207"/>
      <c r="D246" s="207"/>
      <c r="E246" s="207"/>
      <c r="F246" s="207"/>
      <c r="G246" s="207"/>
      <c r="H246" s="207"/>
    </row>
  </sheetData>
  <sheetProtection/>
  <mergeCells count="5">
    <mergeCell ref="A245:J245"/>
    <mergeCell ref="B108:C108"/>
    <mergeCell ref="B109:C109"/>
    <mergeCell ref="B112:C112"/>
    <mergeCell ref="B113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6"/>
  <sheetViews>
    <sheetView zoomScalePageLayoutView="0" workbookViewId="0" topLeftCell="A223">
      <selection activeCell="H222" sqref="H222"/>
    </sheetView>
  </sheetViews>
  <sheetFormatPr defaultColWidth="9.00390625" defaultRowHeight="12.75"/>
  <cols>
    <col min="1" max="1" width="13.25390625" style="0" customWidth="1"/>
    <col min="2" max="2" width="12.375" style="0" customWidth="1"/>
    <col min="9" max="9" width="10.25390625" style="0" bestFit="1" customWidth="1"/>
    <col min="10" max="10" width="13.125" style="0" customWidth="1"/>
  </cols>
  <sheetData>
    <row r="1" spans="1:6" ht="12.75">
      <c r="A1" t="s">
        <v>394</v>
      </c>
      <c r="F1" t="s">
        <v>395</v>
      </c>
    </row>
    <row r="2" spans="1:4" ht="12.75">
      <c r="A2" s="19"/>
      <c r="B2" s="19"/>
      <c r="C2" s="19"/>
      <c r="D2" s="20" t="s">
        <v>29</v>
      </c>
    </row>
    <row r="3" spans="1:4" ht="12.75">
      <c r="A3" s="92">
        <v>2</v>
      </c>
      <c r="B3" s="92">
        <v>43</v>
      </c>
      <c r="C3" s="92">
        <v>4</v>
      </c>
      <c r="D3" s="20">
        <f>AVERAGE(A3:C3)</f>
        <v>16.333333333333332</v>
      </c>
    </row>
    <row r="4" spans="1:4" ht="12.75">
      <c r="A4" s="92">
        <v>42</v>
      </c>
      <c r="B4" s="92">
        <v>43</v>
      </c>
      <c r="C4" s="92">
        <v>-5</v>
      </c>
      <c r="D4" s="20">
        <f>AVERAGE(A4:C4)</f>
        <v>26.666666666666668</v>
      </c>
    </row>
    <row r="5" spans="1:4" ht="12.75">
      <c r="A5" s="92">
        <v>3</v>
      </c>
      <c r="B5" s="92">
        <v>424</v>
      </c>
      <c r="C5" s="23">
        <v>5</v>
      </c>
      <c r="D5" s="20">
        <f>AVERAGE(A5:C5)</f>
        <v>144</v>
      </c>
    </row>
    <row r="6" spans="1:4" ht="12.75">
      <c r="A6" s="92">
        <v>46</v>
      </c>
      <c r="B6" s="92">
        <v>24</v>
      </c>
      <c r="D6" s="20">
        <f>AVERAGE(A6:B6)</f>
        <v>35</v>
      </c>
    </row>
    <row r="7" spans="1:4" ht="12.75">
      <c r="A7" s="92">
        <v>7</v>
      </c>
      <c r="B7" s="24">
        <v>242</v>
      </c>
      <c r="D7" s="20">
        <f>AVERAGE(A7:B7)</f>
        <v>124.5</v>
      </c>
    </row>
    <row r="8" spans="1:4" ht="12.75">
      <c r="A8" s="23">
        <v>453</v>
      </c>
      <c r="B8" s="92">
        <v>42</v>
      </c>
      <c r="C8" s="92">
        <v>45</v>
      </c>
      <c r="D8" s="20">
        <f>AVERAGE(A8:C8)</f>
        <v>180</v>
      </c>
    </row>
    <row r="9" spans="2:4" ht="12.75">
      <c r="B9" s="92">
        <v>2</v>
      </c>
      <c r="C9" s="92">
        <v>-59</v>
      </c>
      <c r="D9" s="20">
        <f>AVERAGE(B9:C9)</f>
        <v>-28.5</v>
      </c>
    </row>
    <row r="12" spans="1:14" ht="12.75">
      <c r="A12" t="s">
        <v>396</v>
      </c>
      <c r="H12" s="19"/>
      <c r="I12" s="19"/>
      <c r="J12" s="19"/>
      <c r="K12" s="19"/>
      <c r="L12" s="19"/>
      <c r="M12" s="19"/>
      <c r="N12" s="19"/>
    </row>
    <row r="13" spans="8:14" ht="12.75">
      <c r="H13" s="19"/>
      <c r="I13" s="19"/>
      <c r="J13" s="19"/>
      <c r="K13" s="19"/>
      <c r="L13" s="19"/>
      <c r="M13" s="19"/>
      <c r="N13" s="19"/>
    </row>
    <row r="14" spans="1:14" ht="12.75">
      <c r="A14" s="92"/>
      <c r="B14" s="92"/>
      <c r="C14" s="92"/>
      <c r="D14" s="92"/>
      <c r="E14" s="92"/>
      <c r="F14" s="20" t="s">
        <v>29</v>
      </c>
      <c r="H14" s="19"/>
      <c r="I14" s="19"/>
      <c r="J14" s="19"/>
      <c r="K14" s="19"/>
      <c r="L14" s="19"/>
      <c r="M14" s="174"/>
      <c r="N14" s="19"/>
    </row>
    <row r="15" spans="1:14" ht="12.75">
      <c r="A15" s="92"/>
      <c r="B15" s="92">
        <v>2</v>
      </c>
      <c r="C15" s="92">
        <v>423</v>
      </c>
      <c r="D15" s="92">
        <v>42342</v>
      </c>
      <c r="E15" s="92">
        <v>2</v>
      </c>
      <c r="F15" s="20">
        <f>MAX(B15:E15)</f>
        <v>42342</v>
      </c>
      <c r="H15" s="19"/>
      <c r="I15" s="19"/>
      <c r="J15" s="19"/>
      <c r="K15" s="19"/>
      <c r="L15" s="19"/>
      <c r="M15" s="174"/>
      <c r="N15" s="19"/>
    </row>
    <row r="16" spans="1:14" ht="12.75">
      <c r="A16" s="92"/>
      <c r="B16" s="92">
        <v>3</v>
      </c>
      <c r="C16" s="92">
        <v>43</v>
      </c>
      <c r="D16" s="92">
        <v>34</v>
      </c>
      <c r="E16" s="92">
        <v>424</v>
      </c>
      <c r="F16" s="20">
        <f aca="true" t="shared" si="0" ref="F16:F23">MAX(B16:E16)</f>
        <v>424</v>
      </c>
      <c r="H16" s="19"/>
      <c r="I16" s="19"/>
      <c r="J16" s="19"/>
      <c r="K16" s="19"/>
      <c r="L16" s="19"/>
      <c r="M16" s="174"/>
      <c r="N16" s="19"/>
    </row>
    <row r="17" spans="1:14" ht="12.75">
      <c r="A17" s="92"/>
      <c r="B17" s="92">
        <v>5</v>
      </c>
      <c r="C17" s="92">
        <v>2</v>
      </c>
      <c r="D17" s="92">
        <v>234</v>
      </c>
      <c r="E17" s="92">
        <v>2</v>
      </c>
      <c r="F17" s="20">
        <f t="shared" si="0"/>
        <v>234</v>
      </c>
      <c r="H17" s="19"/>
      <c r="I17" s="19"/>
      <c r="J17" s="19"/>
      <c r="K17" s="19"/>
      <c r="L17" s="19"/>
      <c r="M17" s="174"/>
      <c r="N17" s="19"/>
    </row>
    <row r="18" spans="1:14" ht="12.75">
      <c r="A18" s="92"/>
      <c r="B18" s="92">
        <v>3456</v>
      </c>
      <c r="C18" s="92">
        <v>234</v>
      </c>
      <c r="D18" s="92">
        <v>23</v>
      </c>
      <c r="E18" s="92">
        <v>4</v>
      </c>
      <c r="F18" s="20">
        <f t="shared" si="0"/>
        <v>3456</v>
      </c>
      <c r="H18" s="19"/>
      <c r="I18" s="19"/>
      <c r="J18" s="19"/>
      <c r="K18" s="19"/>
      <c r="L18" s="19"/>
      <c r="M18" s="174"/>
      <c r="N18" s="19"/>
    </row>
    <row r="19" spans="1:14" ht="12.75">
      <c r="A19" s="92"/>
      <c r="B19" s="92">
        <v>3</v>
      </c>
      <c r="C19" s="92">
        <v>124</v>
      </c>
      <c r="D19" s="92">
        <v>2</v>
      </c>
      <c r="E19" s="92">
        <v>242</v>
      </c>
      <c r="F19" s="20">
        <f t="shared" si="0"/>
        <v>242</v>
      </c>
      <c r="H19" s="19"/>
      <c r="I19" s="19"/>
      <c r="J19" s="19"/>
      <c r="K19" s="19"/>
      <c r="L19" s="19"/>
      <c r="M19" s="174"/>
      <c r="N19" s="19"/>
    </row>
    <row r="20" spans="1:14" ht="12.75">
      <c r="A20" s="92"/>
      <c r="B20" s="92">
        <v>7</v>
      </c>
      <c r="C20" s="92">
        <v>423</v>
      </c>
      <c r="D20" s="92">
        <v>4123</v>
      </c>
      <c r="E20" s="92">
        <v>3</v>
      </c>
      <c r="F20" s="20">
        <f t="shared" si="0"/>
        <v>4123</v>
      </c>
      <c r="H20" s="19"/>
      <c r="I20" s="19"/>
      <c r="J20" s="19"/>
      <c r="K20" s="19"/>
      <c r="L20" s="19"/>
      <c r="M20" s="174"/>
      <c r="N20" s="19"/>
    </row>
    <row r="21" spans="1:14" ht="12.75">
      <c r="A21" s="92"/>
      <c r="B21" s="92">
        <v>56</v>
      </c>
      <c r="C21" s="92">
        <v>23</v>
      </c>
      <c r="D21" s="92">
        <v>42</v>
      </c>
      <c r="E21" s="92">
        <v>23</v>
      </c>
      <c r="F21" s="20">
        <f t="shared" si="0"/>
        <v>56</v>
      </c>
      <c r="H21" s="19"/>
      <c r="I21" s="19"/>
      <c r="J21" s="19"/>
      <c r="K21" s="19"/>
      <c r="L21" s="19"/>
      <c r="M21" s="174"/>
      <c r="N21" s="19"/>
    </row>
    <row r="22" spans="1:14" ht="12.75">
      <c r="A22" s="92"/>
      <c r="B22" s="92">
        <v>45</v>
      </c>
      <c r="C22" s="92">
        <v>234</v>
      </c>
      <c r="D22" s="92">
        <v>2</v>
      </c>
      <c r="E22" s="92">
        <v>4</v>
      </c>
      <c r="F22" s="20">
        <f t="shared" si="0"/>
        <v>234</v>
      </c>
      <c r="H22" s="19"/>
      <c r="I22" s="19"/>
      <c r="J22" s="19"/>
      <c r="K22" s="19"/>
      <c r="L22" s="19"/>
      <c r="M22" s="174"/>
      <c r="N22" s="19"/>
    </row>
    <row r="23" spans="1:14" ht="12.75">
      <c r="A23" s="92"/>
      <c r="B23" s="92">
        <v>43</v>
      </c>
      <c r="C23" s="92">
        <v>234</v>
      </c>
      <c r="D23" s="92">
        <v>4234</v>
      </c>
      <c r="E23" s="92">
        <v>23</v>
      </c>
      <c r="F23" s="20">
        <f t="shared" si="0"/>
        <v>4234</v>
      </c>
      <c r="H23" s="19"/>
      <c r="I23" s="19"/>
      <c r="J23" s="19"/>
      <c r="K23" s="19"/>
      <c r="L23" s="19"/>
      <c r="M23" s="174"/>
      <c r="N23" s="19"/>
    </row>
    <row r="24" spans="1:14" ht="12.75">
      <c r="A24" s="20" t="s">
        <v>29</v>
      </c>
      <c r="B24" s="20">
        <f>MAX(B15:B23)</f>
        <v>3456</v>
      </c>
      <c r="C24" s="20">
        <f>MAX(C15:C23)</f>
        <v>423</v>
      </c>
      <c r="D24" s="20">
        <f>MAX(D15:D23)</f>
        <v>42342</v>
      </c>
      <c r="E24" s="20">
        <f>MAX(E15:E23)</f>
        <v>424</v>
      </c>
      <c r="F24" s="92"/>
      <c r="H24" s="174"/>
      <c r="I24" s="174"/>
      <c r="J24" s="174"/>
      <c r="K24" s="174"/>
      <c r="L24" s="174"/>
      <c r="M24" s="174"/>
      <c r="N24" s="19"/>
    </row>
    <row r="25" spans="8:14" ht="12.75">
      <c r="H25" s="19"/>
      <c r="I25" s="19"/>
      <c r="J25" s="19"/>
      <c r="K25" s="19"/>
      <c r="L25" s="19"/>
      <c r="M25" s="19"/>
      <c r="N25" s="19"/>
    </row>
    <row r="26" spans="1:14" ht="12.75">
      <c r="A26" t="s">
        <v>397</v>
      </c>
      <c r="H26" s="19"/>
      <c r="I26" s="19"/>
      <c r="J26" s="19"/>
      <c r="K26" s="19"/>
      <c r="L26" s="19"/>
      <c r="M26" s="19"/>
      <c r="N26" s="19"/>
    </row>
    <row r="27" spans="8:14" ht="12.75">
      <c r="H27" s="19"/>
      <c r="I27" s="19"/>
      <c r="J27" s="19"/>
      <c r="K27" s="19"/>
      <c r="L27" s="19"/>
      <c r="M27" s="19"/>
      <c r="N27" s="19"/>
    </row>
    <row r="28" spans="1:14" ht="12.75">
      <c r="A28" s="92"/>
      <c r="B28" s="92"/>
      <c r="C28" s="92"/>
      <c r="D28" s="92"/>
      <c r="E28" s="92"/>
      <c r="F28" s="20" t="s">
        <v>29</v>
      </c>
      <c r="H28" s="19"/>
      <c r="I28" s="19"/>
      <c r="J28" s="19"/>
      <c r="K28" s="19"/>
      <c r="L28" s="19"/>
      <c r="M28" s="174"/>
      <c r="N28" s="19"/>
    </row>
    <row r="29" spans="1:14" ht="12.75">
      <c r="A29" s="92"/>
      <c r="B29" s="92">
        <v>2</v>
      </c>
      <c r="C29" s="92">
        <v>423</v>
      </c>
      <c r="D29" s="92">
        <v>42342</v>
      </c>
      <c r="E29" s="92">
        <v>2</v>
      </c>
      <c r="F29" s="20">
        <f>MIN(B29:E29)</f>
        <v>2</v>
      </c>
      <c r="H29" s="19"/>
      <c r="I29" s="19"/>
      <c r="J29" s="19"/>
      <c r="K29" s="19"/>
      <c r="L29" s="19"/>
      <c r="M29" s="174"/>
      <c r="N29" s="19"/>
    </row>
    <row r="30" spans="1:14" ht="12.75">
      <c r="A30" s="92"/>
      <c r="B30" s="92">
        <v>3</v>
      </c>
      <c r="C30" s="92">
        <v>43</v>
      </c>
      <c r="D30" s="92">
        <v>34</v>
      </c>
      <c r="E30" s="92">
        <v>424</v>
      </c>
      <c r="F30" s="20">
        <f aca="true" t="shared" si="1" ref="F30:F37">MIN(B30:E30)</f>
        <v>3</v>
      </c>
      <c r="H30" s="19"/>
      <c r="I30" s="19"/>
      <c r="J30" s="19"/>
      <c r="K30" s="19"/>
      <c r="L30" s="19"/>
      <c r="M30" s="174"/>
      <c r="N30" s="19"/>
    </row>
    <row r="31" spans="1:14" ht="12.75">
      <c r="A31" s="92"/>
      <c r="B31" s="92">
        <v>5</v>
      </c>
      <c r="C31" s="92">
        <v>2</v>
      </c>
      <c r="D31" s="92">
        <v>234</v>
      </c>
      <c r="E31" s="92">
        <v>2</v>
      </c>
      <c r="F31" s="20">
        <f t="shared" si="1"/>
        <v>2</v>
      </c>
      <c r="H31" s="19"/>
      <c r="I31" s="19"/>
      <c r="J31" s="19"/>
      <c r="K31" s="19"/>
      <c r="L31" s="19"/>
      <c r="M31" s="174"/>
      <c r="N31" s="19"/>
    </row>
    <row r="32" spans="1:14" ht="12.75">
      <c r="A32" s="92"/>
      <c r="B32" s="92">
        <v>3456</v>
      </c>
      <c r="C32" s="92">
        <v>234</v>
      </c>
      <c r="D32" s="92">
        <v>23</v>
      </c>
      <c r="E32" s="92">
        <v>4</v>
      </c>
      <c r="F32" s="20">
        <f t="shared" si="1"/>
        <v>4</v>
      </c>
      <c r="H32" s="19"/>
      <c r="I32" s="19"/>
      <c r="J32" s="19"/>
      <c r="K32" s="19"/>
      <c r="L32" s="19"/>
      <c r="M32" s="174"/>
      <c r="N32" s="19"/>
    </row>
    <row r="33" spans="1:14" ht="12.75">
      <c r="A33" s="92"/>
      <c r="B33" s="92">
        <v>3</v>
      </c>
      <c r="C33" s="92">
        <v>124</v>
      </c>
      <c r="D33" s="92">
        <v>2</v>
      </c>
      <c r="E33" s="92">
        <v>242</v>
      </c>
      <c r="F33" s="20">
        <f t="shared" si="1"/>
        <v>2</v>
      </c>
      <c r="H33" s="19"/>
      <c r="I33" s="19"/>
      <c r="J33" s="19"/>
      <c r="K33" s="19"/>
      <c r="L33" s="19"/>
      <c r="M33" s="174"/>
      <c r="N33" s="19"/>
    </row>
    <row r="34" spans="1:14" ht="12.75">
      <c r="A34" s="92"/>
      <c r="B34" s="92">
        <v>7</v>
      </c>
      <c r="C34" s="92">
        <v>423</v>
      </c>
      <c r="D34" s="92">
        <v>4123</v>
      </c>
      <c r="E34" s="92">
        <v>3</v>
      </c>
      <c r="F34" s="20">
        <f t="shared" si="1"/>
        <v>3</v>
      </c>
      <c r="H34" s="19"/>
      <c r="I34" s="19"/>
      <c r="J34" s="19"/>
      <c r="K34" s="19"/>
      <c r="L34" s="19"/>
      <c r="M34" s="174"/>
      <c r="N34" s="19"/>
    </row>
    <row r="35" spans="1:14" ht="12.75">
      <c r="A35" s="92"/>
      <c r="B35" s="92">
        <v>56</v>
      </c>
      <c r="C35" s="92">
        <v>23</v>
      </c>
      <c r="D35" s="92">
        <v>42</v>
      </c>
      <c r="E35" s="92">
        <v>23</v>
      </c>
      <c r="F35" s="20">
        <f t="shared" si="1"/>
        <v>23</v>
      </c>
      <c r="H35" s="19"/>
      <c r="I35" s="19"/>
      <c r="J35" s="19"/>
      <c r="K35" s="19"/>
      <c r="L35" s="19"/>
      <c r="M35" s="174"/>
      <c r="N35" s="19"/>
    </row>
    <row r="36" spans="1:14" ht="12.75">
      <c r="A36" s="92"/>
      <c r="B36" s="92">
        <v>45</v>
      </c>
      <c r="C36" s="92">
        <v>234</v>
      </c>
      <c r="D36" s="92">
        <v>2</v>
      </c>
      <c r="E36" s="92">
        <v>4</v>
      </c>
      <c r="F36" s="20">
        <f t="shared" si="1"/>
        <v>2</v>
      </c>
      <c r="H36" s="19"/>
      <c r="I36" s="19"/>
      <c r="J36" s="19"/>
      <c r="K36" s="19"/>
      <c r="L36" s="19"/>
      <c r="M36" s="174"/>
      <c r="N36" s="19"/>
    </row>
    <row r="37" spans="1:14" ht="12.75">
      <c r="A37" s="92"/>
      <c r="B37" s="92">
        <v>43</v>
      </c>
      <c r="C37" s="92">
        <v>234</v>
      </c>
      <c r="D37" s="92">
        <v>4234</v>
      </c>
      <c r="E37" s="92">
        <v>23</v>
      </c>
      <c r="F37" s="20">
        <f t="shared" si="1"/>
        <v>23</v>
      </c>
      <c r="H37" s="19"/>
      <c r="I37" s="19"/>
      <c r="J37" s="19"/>
      <c r="K37" s="19"/>
      <c r="L37" s="19"/>
      <c r="M37" s="174"/>
      <c r="N37" s="19"/>
    </row>
    <row r="38" spans="1:14" ht="12.75">
      <c r="A38" s="20" t="s">
        <v>29</v>
      </c>
      <c r="B38" s="20">
        <f>MIN(B29:B37)</f>
        <v>2</v>
      </c>
      <c r="C38" s="20">
        <f>MIN(C29:C37)</f>
        <v>2</v>
      </c>
      <c r="D38" s="20">
        <f>MIN(D29:D37)</f>
        <v>2</v>
      </c>
      <c r="E38" s="20">
        <f>MIN(E29:E37)</f>
        <v>2</v>
      </c>
      <c r="F38" s="20"/>
      <c r="H38" s="174"/>
      <c r="I38" s="174"/>
      <c r="J38" s="174"/>
      <c r="K38" s="174"/>
      <c r="L38" s="174"/>
      <c r="M38" s="19"/>
      <c r="N38" s="19"/>
    </row>
    <row r="39" spans="8:14" ht="12.75">
      <c r="H39" s="19"/>
      <c r="I39" s="19"/>
      <c r="J39" s="19"/>
      <c r="K39" s="19"/>
      <c r="L39" s="19"/>
      <c r="M39" s="19"/>
      <c r="N39" s="19"/>
    </row>
    <row r="41" spans="1:12" ht="12.75">
      <c r="A41" t="s">
        <v>398</v>
      </c>
      <c r="G41" s="169" t="s">
        <v>319</v>
      </c>
      <c r="H41" s="115"/>
      <c r="I41" s="19"/>
      <c r="J41" s="19"/>
      <c r="K41" s="19"/>
      <c r="L41" s="19"/>
    </row>
    <row r="42" spans="7:12" ht="12.75">
      <c r="G42" s="162" t="s">
        <v>327</v>
      </c>
      <c r="H42" s="115"/>
      <c r="I42" s="19"/>
      <c r="J42" s="19"/>
      <c r="K42" s="19"/>
      <c r="L42" s="19"/>
    </row>
    <row r="43" spans="1:12" ht="12.75">
      <c r="A43" s="92" t="s">
        <v>399</v>
      </c>
      <c r="G43" s="162" t="s">
        <v>328</v>
      </c>
      <c r="H43" s="115"/>
      <c r="I43" s="19"/>
      <c r="J43" s="19"/>
      <c r="K43" s="19"/>
      <c r="L43" s="19"/>
    </row>
    <row r="44" spans="1:12" ht="12.75">
      <c r="A44" s="92" t="s">
        <v>400</v>
      </c>
      <c r="C44" s="92"/>
      <c r="D44" s="20" t="s">
        <v>401</v>
      </c>
      <c r="G44" s="162" t="s">
        <v>329</v>
      </c>
      <c r="H44" s="115"/>
      <c r="I44" s="19"/>
      <c r="J44" s="19"/>
      <c r="K44" s="19"/>
      <c r="L44" s="19"/>
    </row>
    <row r="45" spans="1:8" ht="12.75">
      <c r="A45" s="92" t="s">
        <v>402</v>
      </c>
      <c r="C45" s="92" t="s">
        <v>399</v>
      </c>
      <c r="D45" s="20">
        <f>COUNTIF(A$43:A$53,C45)</f>
        <v>3</v>
      </c>
      <c r="G45" s="162" t="s">
        <v>330</v>
      </c>
      <c r="H45" s="115"/>
    </row>
    <row r="46" spans="1:8" ht="12.75">
      <c r="A46" s="92" t="s">
        <v>403</v>
      </c>
      <c r="C46" s="92" t="s">
        <v>400</v>
      </c>
      <c r="D46" s="20">
        <f>COUNTIF(A$43:A$53,C46)</f>
        <v>4</v>
      </c>
      <c r="G46" s="162" t="s">
        <v>331</v>
      </c>
      <c r="H46" s="115"/>
    </row>
    <row r="47" spans="1:8" ht="12.75">
      <c r="A47" s="92" t="s">
        <v>403</v>
      </c>
      <c r="C47" s="92" t="s">
        <v>403</v>
      </c>
      <c r="D47" s="20">
        <f>COUNTIF(A$43:A$53,C47)</f>
        <v>2</v>
      </c>
      <c r="G47" s="162" t="s">
        <v>332</v>
      </c>
      <c r="H47" s="115"/>
    </row>
    <row r="48" spans="1:8" ht="12.75">
      <c r="A48" s="92" t="s">
        <v>402</v>
      </c>
      <c r="C48" s="92" t="s">
        <v>404</v>
      </c>
      <c r="D48" s="20">
        <f>COUNTIF(A$43:A$53,C48)</f>
        <v>0</v>
      </c>
      <c r="G48" s="162" t="s">
        <v>333</v>
      </c>
      <c r="H48" s="115"/>
    </row>
    <row r="49" spans="1:8" ht="12.75">
      <c r="A49" s="92" t="s">
        <v>400</v>
      </c>
      <c r="G49" s="162" t="s">
        <v>334</v>
      </c>
      <c r="H49" s="115"/>
    </row>
    <row r="50" spans="1:8" ht="12.75">
      <c r="A50" s="92" t="s">
        <v>399</v>
      </c>
      <c r="G50" s="162" t="s">
        <v>335</v>
      </c>
      <c r="H50" s="115"/>
    </row>
    <row r="51" spans="1:8" ht="12.75">
      <c r="A51" s="92" t="s">
        <v>400</v>
      </c>
      <c r="G51" s="162" t="s">
        <v>336</v>
      </c>
      <c r="H51" s="115"/>
    </row>
    <row r="52" spans="1:8" ht="12.75">
      <c r="A52" s="92" t="s">
        <v>399</v>
      </c>
      <c r="G52" s="162" t="s">
        <v>417</v>
      </c>
      <c r="H52" s="115"/>
    </row>
    <row r="53" spans="1:8" ht="12.75">
      <c r="A53" s="92" t="s">
        <v>400</v>
      </c>
      <c r="G53" s="162"/>
      <c r="H53" s="115"/>
    </row>
    <row r="54" ht="13.5" thickBot="1"/>
    <row r="55" spans="1:10" ht="12.75">
      <c r="A55" s="175">
        <v>3</v>
      </c>
      <c r="B55" s="176"/>
      <c r="C55" s="176"/>
      <c r="D55" s="176"/>
      <c r="E55" s="176"/>
      <c r="F55" s="176"/>
      <c r="G55" s="176"/>
      <c r="H55" s="176"/>
      <c r="I55" s="176"/>
      <c r="J55" s="177"/>
    </row>
    <row r="56" spans="1:10" ht="12.75">
      <c r="A56" s="178">
        <v>453</v>
      </c>
      <c r="B56" s="19"/>
      <c r="C56" s="19" t="s">
        <v>405</v>
      </c>
      <c r="D56" s="19"/>
      <c r="E56" s="19"/>
      <c r="F56" s="19"/>
      <c r="G56" s="19"/>
      <c r="H56" s="19"/>
      <c r="I56" s="19"/>
      <c r="J56" s="179"/>
    </row>
    <row r="57" spans="1:10" ht="12.75">
      <c r="A57" s="178" t="s">
        <v>406</v>
      </c>
      <c r="B57" s="19"/>
      <c r="C57" s="19"/>
      <c r="D57" s="19"/>
      <c r="E57" s="19"/>
      <c r="F57" s="19"/>
      <c r="G57" s="19"/>
      <c r="H57" s="19"/>
      <c r="I57" s="19"/>
      <c r="J57" s="179"/>
    </row>
    <row r="58" spans="1:10" ht="12.75">
      <c r="A58" s="178">
        <v>24</v>
      </c>
      <c r="B58" s="19"/>
      <c r="C58" s="19" t="s">
        <v>407</v>
      </c>
      <c r="D58" s="20">
        <f>COUNT(A55:A71)</f>
        <v>11</v>
      </c>
      <c r="E58" s="19"/>
      <c r="F58" s="19" t="s">
        <v>413</v>
      </c>
      <c r="G58" s="19"/>
      <c r="H58" s="19"/>
      <c r="I58" s="19"/>
      <c r="J58" s="179"/>
    </row>
    <row r="59" spans="1:10" ht="12.75">
      <c r="A59" s="178"/>
      <c r="B59" s="19"/>
      <c r="C59" s="19"/>
      <c r="D59" s="19"/>
      <c r="E59" s="19"/>
      <c r="F59" s="19"/>
      <c r="G59" s="19"/>
      <c r="H59" s="19"/>
      <c r="I59" s="19"/>
      <c r="J59" s="179"/>
    </row>
    <row r="60" spans="1:10" ht="12.75">
      <c r="A60" s="178" t="s">
        <v>408</v>
      </c>
      <c r="B60" s="19"/>
      <c r="C60" s="19"/>
      <c r="D60" s="19"/>
      <c r="E60" s="19"/>
      <c r="F60" s="19"/>
      <c r="G60" s="19"/>
      <c r="H60" s="19"/>
      <c r="I60" s="19"/>
      <c r="J60" s="179"/>
    </row>
    <row r="61" spans="1:10" ht="12.75">
      <c r="A61" s="178">
        <v>43</v>
      </c>
      <c r="B61" s="19"/>
      <c r="C61" s="19" t="s">
        <v>409</v>
      </c>
      <c r="D61" s="19"/>
      <c r="E61" s="19"/>
      <c r="F61" s="19"/>
      <c r="G61" s="19"/>
      <c r="H61" s="19"/>
      <c r="I61" s="19"/>
      <c r="J61" s="179"/>
    </row>
    <row r="62" spans="1:10" ht="12.75">
      <c r="A62" s="178">
        <v>2</v>
      </c>
      <c r="B62" s="19"/>
      <c r="C62" s="19"/>
      <c r="D62" s="19"/>
      <c r="E62" s="19"/>
      <c r="F62" s="19"/>
      <c r="G62" s="19"/>
      <c r="H62" s="19"/>
      <c r="I62" s="19"/>
      <c r="J62" s="179"/>
    </row>
    <row r="63" spans="1:10" ht="12.75">
      <c r="A63" s="178">
        <v>0</v>
      </c>
      <c r="B63" s="19"/>
      <c r="C63" s="19" t="s">
        <v>407</v>
      </c>
      <c r="D63" s="20">
        <f>COUNTA(A55:A71)</f>
        <v>14</v>
      </c>
      <c r="E63" s="19"/>
      <c r="F63" s="19" t="s">
        <v>414</v>
      </c>
      <c r="G63" s="19"/>
      <c r="H63" s="19"/>
      <c r="I63" s="19"/>
      <c r="J63" s="179"/>
    </row>
    <row r="64" spans="1:10" ht="12.75">
      <c r="A64" s="180">
        <v>12571</v>
      </c>
      <c r="B64" s="19"/>
      <c r="C64" s="19"/>
      <c r="D64" s="19"/>
      <c r="E64" s="19"/>
      <c r="F64" s="19"/>
      <c r="G64" s="19"/>
      <c r="H64" s="19"/>
      <c r="I64" s="19"/>
      <c r="J64" s="179"/>
    </row>
    <row r="65" spans="1:10" ht="12.75">
      <c r="A65" s="178">
        <v>3.6</v>
      </c>
      <c r="B65" s="19"/>
      <c r="C65" s="19"/>
      <c r="D65" s="19"/>
      <c r="E65" s="19"/>
      <c r="F65" s="19"/>
      <c r="G65" s="19"/>
      <c r="H65" s="19"/>
      <c r="I65" s="19"/>
      <c r="J65" s="179"/>
    </row>
    <row r="66" spans="1:10" ht="12.75">
      <c r="A66" s="178"/>
      <c r="B66" s="19"/>
      <c r="C66" s="19" t="s">
        <v>410</v>
      </c>
      <c r="D66" s="19"/>
      <c r="E66" s="19"/>
      <c r="F66" s="19"/>
      <c r="G66" s="19"/>
      <c r="H66" s="19"/>
      <c r="I66" s="19"/>
      <c r="J66" s="179"/>
    </row>
    <row r="67" spans="1:10" ht="12.75">
      <c r="A67" s="178"/>
      <c r="B67" s="19"/>
      <c r="C67" s="19"/>
      <c r="D67" s="19"/>
      <c r="E67" s="19"/>
      <c r="F67" s="19"/>
      <c r="G67" s="19"/>
      <c r="H67" s="19"/>
      <c r="I67" s="19"/>
      <c r="J67" s="179"/>
    </row>
    <row r="68" spans="1:10" ht="12.75">
      <c r="A68" s="178">
        <v>242</v>
      </c>
      <c r="B68" s="19"/>
      <c r="C68" s="19" t="s">
        <v>407</v>
      </c>
      <c r="D68" s="20">
        <f>COUNTBLANK(A55:A71)</f>
        <v>3</v>
      </c>
      <c r="E68" s="19"/>
      <c r="F68" s="19" t="s">
        <v>415</v>
      </c>
      <c r="G68" s="19"/>
      <c r="H68" s="19"/>
      <c r="I68" s="19"/>
      <c r="J68" s="179"/>
    </row>
    <row r="69" spans="1:10" ht="12.75">
      <c r="A69" s="178">
        <v>466</v>
      </c>
      <c r="B69" s="19"/>
      <c r="C69" s="19"/>
      <c r="D69" s="19"/>
      <c r="E69" s="19"/>
      <c r="F69" s="19"/>
      <c r="G69" s="19"/>
      <c r="H69" s="19"/>
      <c r="I69" s="19"/>
      <c r="J69" s="179"/>
    </row>
    <row r="70" spans="1:10" ht="12.75">
      <c r="A70" s="178" t="s">
        <v>411</v>
      </c>
      <c r="B70" s="19"/>
      <c r="C70" s="19"/>
      <c r="D70" s="19"/>
      <c r="E70" s="19"/>
      <c r="F70" s="19"/>
      <c r="G70" s="19"/>
      <c r="H70" s="19"/>
      <c r="I70" s="19"/>
      <c r="J70" s="179"/>
    </row>
    <row r="71" spans="1:10" ht="13.5" thickBot="1">
      <c r="A71" s="181">
        <v>768</v>
      </c>
      <c r="B71" s="182"/>
      <c r="C71" s="182"/>
      <c r="D71" s="182"/>
      <c r="E71" s="182"/>
      <c r="F71" s="182"/>
      <c r="G71" s="182"/>
      <c r="H71" s="182"/>
      <c r="I71" s="182"/>
      <c r="J71" s="183"/>
    </row>
    <row r="75" ht="12.75">
      <c r="A75" t="s">
        <v>412</v>
      </c>
    </row>
    <row r="77" ht="12.75">
      <c r="A77" s="92">
        <v>128</v>
      </c>
    </row>
    <row r="78" spans="1:4" ht="12.75">
      <c r="A78" s="92">
        <v>1024</v>
      </c>
      <c r="C78" s="92"/>
      <c r="D78" s="92" t="s">
        <v>401</v>
      </c>
    </row>
    <row r="79" spans="1:6" ht="12.75">
      <c r="A79" s="92">
        <v>512</v>
      </c>
      <c r="C79" s="92">
        <v>256</v>
      </c>
      <c r="D79" s="20">
        <f>COUNTIF(A$77:A$98,C79)</f>
        <v>8</v>
      </c>
      <c r="F79" t="s">
        <v>416</v>
      </c>
    </row>
    <row r="80" spans="1:4" ht="12.75">
      <c r="A80" s="92">
        <v>256</v>
      </c>
      <c r="C80" s="92">
        <v>1024</v>
      </c>
      <c r="D80" s="20">
        <f>COUNTIF(A$77:A$98,C80)</f>
        <v>5</v>
      </c>
    </row>
    <row r="81" spans="1:4" ht="12.75">
      <c r="A81" s="92">
        <v>512</v>
      </c>
      <c r="C81" s="92">
        <v>512</v>
      </c>
      <c r="D81" s="20">
        <f>COUNTIF(A$77:A$98,C81)</f>
        <v>8</v>
      </c>
    </row>
    <row r="82" spans="1:4" ht="12.75">
      <c r="A82" s="92">
        <v>512</v>
      </c>
      <c r="C82" s="92">
        <v>128</v>
      </c>
      <c r="D82" s="20">
        <f>COUNTIF(A$77:A$98,C82)</f>
        <v>1</v>
      </c>
    </row>
    <row r="83" ht="12.75">
      <c r="A83" s="92">
        <v>1024</v>
      </c>
    </row>
    <row r="84" ht="12.75">
      <c r="A84" s="92">
        <v>512</v>
      </c>
    </row>
    <row r="85" ht="12.75">
      <c r="A85" s="92">
        <v>256</v>
      </c>
    </row>
    <row r="86" ht="12.75">
      <c r="A86" s="92">
        <v>1024</v>
      </c>
    </row>
    <row r="87" ht="12.75">
      <c r="A87" s="92">
        <v>512</v>
      </c>
    </row>
    <row r="88" ht="12.75">
      <c r="A88" s="92">
        <v>512</v>
      </c>
    </row>
    <row r="89" ht="12.75">
      <c r="A89" s="92">
        <v>512</v>
      </c>
    </row>
    <row r="90" ht="12.75">
      <c r="A90" s="92">
        <v>256</v>
      </c>
    </row>
    <row r="91" ht="12.75">
      <c r="A91" s="92">
        <v>1024</v>
      </c>
    </row>
    <row r="92" ht="12.75">
      <c r="A92" s="92">
        <v>512</v>
      </c>
    </row>
    <row r="93" ht="12.75">
      <c r="A93" s="92">
        <v>256</v>
      </c>
    </row>
    <row r="94" ht="12.75">
      <c r="A94" s="92">
        <v>1024</v>
      </c>
    </row>
    <row r="95" ht="12.75">
      <c r="A95" s="92">
        <v>256</v>
      </c>
    </row>
    <row r="96" ht="12.75">
      <c r="A96" s="92">
        <v>256</v>
      </c>
    </row>
    <row r="97" ht="12.75">
      <c r="A97" s="92">
        <v>256</v>
      </c>
    </row>
    <row r="98" ht="12.75">
      <c r="A98" s="92">
        <v>256</v>
      </c>
    </row>
    <row r="100" spans="1:8" ht="12.75">
      <c r="A100" s="184" t="s">
        <v>377</v>
      </c>
      <c r="B100" s="184" t="s">
        <v>418</v>
      </c>
      <c r="E100" s="169" t="s">
        <v>322</v>
      </c>
      <c r="F100" s="115"/>
      <c r="G100" s="115"/>
      <c r="H100" s="115"/>
    </row>
    <row r="101" spans="1:8" ht="12.75">
      <c r="A101" s="185" t="s">
        <v>419</v>
      </c>
      <c r="B101" s="185">
        <v>25</v>
      </c>
      <c r="E101" s="162" t="s">
        <v>343</v>
      </c>
      <c r="F101" s="115"/>
      <c r="G101" s="115"/>
      <c r="H101" s="115"/>
    </row>
    <row r="102" spans="1:8" ht="12.75">
      <c r="A102" s="185" t="s">
        <v>420</v>
      </c>
      <c r="B102" s="185">
        <v>38</v>
      </c>
      <c r="E102" s="162" t="s">
        <v>344</v>
      </c>
      <c r="F102" s="115"/>
      <c r="G102" s="115"/>
      <c r="H102" s="115"/>
    </row>
    <row r="103" spans="1:8" ht="12.75">
      <c r="A103" s="185" t="s">
        <v>421</v>
      </c>
      <c r="B103" s="185">
        <v>40</v>
      </c>
      <c r="E103" s="162" t="s">
        <v>345</v>
      </c>
      <c r="F103" s="115"/>
      <c r="G103" s="115"/>
      <c r="H103" s="115"/>
    </row>
    <row r="104" spans="1:8" ht="12.75">
      <c r="A104" s="185" t="s">
        <v>422</v>
      </c>
      <c r="B104" s="185">
        <v>41</v>
      </c>
      <c r="E104" s="162" t="s">
        <v>428</v>
      </c>
      <c r="F104" s="115"/>
      <c r="G104" s="115"/>
      <c r="H104" s="115"/>
    </row>
    <row r="105" spans="5:8" ht="12.75">
      <c r="E105" s="162" t="s">
        <v>323</v>
      </c>
      <c r="F105" s="115"/>
      <c r="G105" s="115"/>
      <c r="H105" s="115"/>
    </row>
    <row r="106" spans="5:8" ht="12.75">
      <c r="E106" s="162" t="s">
        <v>346</v>
      </c>
      <c r="F106" s="115"/>
      <c r="G106" s="115"/>
      <c r="H106" s="115"/>
    </row>
    <row r="107" spans="1:8" ht="12.75">
      <c r="A107" s="173" t="s">
        <v>423</v>
      </c>
      <c r="E107" s="162" t="s">
        <v>347</v>
      </c>
      <c r="F107" s="115"/>
      <c r="G107" s="115"/>
      <c r="H107" s="115"/>
    </row>
    <row r="108" spans="1:8" ht="12.75">
      <c r="A108" s="186" t="s">
        <v>424</v>
      </c>
      <c r="B108" s="216" t="s">
        <v>425</v>
      </c>
      <c r="C108" s="216"/>
      <c r="E108" s="162"/>
      <c r="F108" s="115"/>
      <c r="G108" s="115"/>
      <c r="H108" s="115"/>
    </row>
    <row r="109" spans="1:8" ht="12.75">
      <c r="A109" s="92">
        <v>40</v>
      </c>
      <c r="B109" s="217">
        <f>MATCH(A109,B101:B104)</f>
        <v>3</v>
      </c>
      <c r="C109" s="217"/>
      <c r="E109" s="162"/>
      <c r="F109" s="115"/>
      <c r="G109" s="115"/>
      <c r="H109" s="115"/>
    </row>
    <row r="110" spans="5:8" ht="12.75">
      <c r="E110" s="162"/>
      <c r="F110" s="115"/>
      <c r="G110" s="115"/>
      <c r="H110" s="115"/>
    </row>
    <row r="111" ht="12.75">
      <c r="A111" s="173" t="s">
        <v>426</v>
      </c>
    </row>
    <row r="112" spans="1:3" ht="12.75">
      <c r="A112" s="186" t="s">
        <v>424</v>
      </c>
      <c r="B112" s="216" t="s">
        <v>425</v>
      </c>
      <c r="C112" s="216"/>
    </row>
    <row r="113" spans="1:4" ht="12.75">
      <c r="A113" s="92">
        <v>26</v>
      </c>
      <c r="B113" s="217">
        <f>MATCH(A113,B101:B104)</f>
        <v>1</v>
      </c>
      <c r="C113" s="217"/>
      <c r="D113" t="s">
        <v>427</v>
      </c>
    </row>
    <row r="115" spans="1:10" ht="25.5">
      <c r="A115" s="146" t="s">
        <v>187</v>
      </c>
      <c r="B115" s="147" t="s">
        <v>248</v>
      </c>
      <c r="C115" s="147" t="s">
        <v>249</v>
      </c>
      <c r="D115" s="147" t="s">
        <v>250</v>
      </c>
      <c r="E115" s="147" t="s">
        <v>251</v>
      </c>
      <c r="F115" s="147" t="s">
        <v>252</v>
      </c>
      <c r="G115" s="148" t="s">
        <v>253</v>
      </c>
      <c r="H115" s="147" t="s">
        <v>254</v>
      </c>
      <c r="I115" s="148" t="s">
        <v>429</v>
      </c>
      <c r="J115" s="148" t="s">
        <v>430</v>
      </c>
    </row>
    <row r="116" spans="1:10" ht="12.75">
      <c r="A116" s="149" t="s">
        <v>255</v>
      </c>
      <c r="B116" s="149">
        <v>5</v>
      </c>
      <c r="C116" s="149">
        <v>6</v>
      </c>
      <c r="D116" s="149">
        <v>11</v>
      </c>
      <c r="E116" s="149">
        <v>8</v>
      </c>
      <c r="F116" s="149">
        <v>12</v>
      </c>
      <c r="G116" s="149">
        <v>42</v>
      </c>
      <c r="H116" s="92"/>
      <c r="I116" s="92"/>
      <c r="J116" s="92"/>
    </row>
    <row r="117" spans="1:10" ht="12.75">
      <c r="A117" s="92" t="s">
        <v>256</v>
      </c>
      <c r="B117" s="92">
        <v>4</v>
      </c>
      <c r="C117" s="92">
        <v>4</v>
      </c>
      <c r="D117" s="92">
        <v>10</v>
      </c>
      <c r="E117" s="92">
        <v>8</v>
      </c>
      <c r="F117" s="92">
        <v>11</v>
      </c>
      <c r="G117" s="92">
        <f>SUM(B117:F117)</f>
        <v>37</v>
      </c>
      <c r="H117" s="187">
        <f>G117/$G$116</f>
        <v>0.8809523809523809</v>
      </c>
      <c r="I117" s="92">
        <f>VLOOKUP(H117,A$129:C$134,2)</f>
        <v>4</v>
      </c>
      <c r="J117" s="92" t="str">
        <f>VLOOKUP(H117,A$129:C$134,3)</f>
        <v>jó</v>
      </c>
    </row>
    <row r="118" spans="1:10" ht="12.75">
      <c r="A118" s="92" t="s">
        <v>257</v>
      </c>
      <c r="B118" s="92">
        <v>5</v>
      </c>
      <c r="C118" s="92">
        <v>5</v>
      </c>
      <c r="D118" s="92">
        <v>9</v>
      </c>
      <c r="E118" s="92">
        <v>7</v>
      </c>
      <c r="F118" s="92">
        <v>11</v>
      </c>
      <c r="G118" s="92">
        <f aca="true" t="shared" si="2" ref="G118:G124">SUM(B118:F118)</f>
        <v>37</v>
      </c>
      <c r="H118" s="187">
        <f aca="true" t="shared" si="3" ref="H118:H125">G118/$G$116</f>
        <v>0.8809523809523809</v>
      </c>
      <c r="I118" s="92">
        <f aca="true" t="shared" si="4" ref="I118:I125">VLOOKUP(H118,A$129:C$134,2)</f>
        <v>4</v>
      </c>
      <c r="J118" s="92" t="str">
        <f aca="true" t="shared" si="5" ref="J118:J125">VLOOKUP(H118,A$129:C$134,3)</f>
        <v>jó</v>
      </c>
    </row>
    <row r="119" spans="1:10" ht="12.75">
      <c r="A119" s="92" t="s">
        <v>258</v>
      </c>
      <c r="B119" s="92">
        <v>3</v>
      </c>
      <c r="C119" s="92">
        <v>3</v>
      </c>
      <c r="D119" s="92">
        <v>11</v>
      </c>
      <c r="E119" s="92">
        <v>3</v>
      </c>
      <c r="F119" s="92">
        <v>9</v>
      </c>
      <c r="G119" s="92">
        <f t="shared" si="2"/>
        <v>29</v>
      </c>
      <c r="H119" s="187">
        <f t="shared" si="3"/>
        <v>0.6904761904761905</v>
      </c>
      <c r="I119" s="92">
        <f t="shared" si="4"/>
        <v>3</v>
      </c>
      <c r="J119" s="92" t="str">
        <f t="shared" si="5"/>
        <v>közepes</v>
      </c>
    </row>
    <row r="120" spans="1:10" ht="12.75">
      <c r="A120" s="92" t="s">
        <v>259</v>
      </c>
      <c r="B120" s="92">
        <v>2</v>
      </c>
      <c r="C120" s="92">
        <v>4</v>
      </c>
      <c r="D120" s="92">
        <v>0</v>
      </c>
      <c r="E120" s="92">
        <v>6</v>
      </c>
      <c r="F120" s="92">
        <v>0</v>
      </c>
      <c r="G120" s="92">
        <f t="shared" si="2"/>
        <v>12</v>
      </c>
      <c r="H120" s="187">
        <f t="shared" si="3"/>
        <v>0.2857142857142857</v>
      </c>
      <c r="I120" s="92">
        <f t="shared" si="4"/>
        <v>1</v>
      </c>
      <c r="J120" s="92" t="str">
        <f t="shared" si="5"/>
        <v>elégtelen</v>
      </c>
    </row>
    <row r="121" spans="1:10" ht="12.75">
      <c r="A121" s="92" t="s">
        <v>260</v>
      </c>
      <c r="B121" s="92">
        <v>0</v>
      </c>
      <c r="C121" s="92">
        <v>4</v>
      </c>
      <c r="D121" s="92">
        <v>10</v>
      </c>
      <c r="E121" s="92">
        <v>8</v>
      </c>
      <c r="F121" s="92">
        <v>5</v>
      </c>
      <c r="G121" s="92">
        <f t="shared" si="2"/>
        <v>27</v>
      </c>
      <c r="H121" s="187">
        <f t="shared" si="3"/>
        <v>0.6428571428571429</v>
      </c>
      <c r="I121" s="92">
        <f t="shared" si="4"/>
        <v>3</v>
      </c>
      <c r="J121" s="92" t="str">
        <f t="shared" si="5"/>
        <v>közepes</v>
      </c>
    </row>
    <row r="122" spans="1:10" ht="12.75">
      <c r="A122" s="92" t="s">
        <v>261</v>
      </c>
      <c r="B122" s="92">
        <v>3</v>
      </c>
      <c r="C122" s="92">
        <v>3</v>
      </c>
      <c r="D122" s="92">
        <v>8</v>
      </c>
      <c r="E122" s="92">
        <v>5</v>
      </c>
      <c r="F122" s="92">
        <v>4</v>
      </c>
      <c r="G122" s="92">
        <f t="shared" si="2"/>
        <v>23</v>
      </c>
      <c r="H122" s="187">
        <f t="shared" si="3"/>
        <v>0.5476190476190477</v>
      </c>
      <c r="I122" s="92">
        <f t="shared" si="4"/>
        <v>2</v>
      </c>
      <c r="J122" s="92" t="str">
        <f t="shared" si="5"/>
        <v>elégséges</v>
      </c>
    </row>
    <row r="123" spans="1:10" ht="12.75">
      <c r="A123" s="92" t="s">
        <v>262</v>
      </c>
      <c r="B123" s="92">
        <v>5</v>
      </c>
      <c r="C123" s="92">
        <v>6</v>
      </c>
      <c r="D123" s="92">
        <v>11</v>
      </c>
      <c r="E123" s="92">
        <v>7</v>
      </c>
      <c r="F123" s="92">
        <v>11</v>
      </c>
      <c r="G123" s="92">
        <f t="shared" si="2"/>
        <v>40</v>
      </c>
      <c r="H123" s="187">
        <f t="shared" si="3"/>
        <v>0.9523809523809523</v>
      </c>
      <c r="I123" s="92">
        <f t="shared" si="4"/>
        <v>5</v>
      </c>
      <c r="J123" s="92" t="str">
        <f t="shared" si="5"/>
        <v>jeles</v>
      </c>
    </row>
    <row r="124" spans="1:10" ht="12.75">
      <c r="A124" s="92" t="s">
        <v>263</v>
      </c>
      <c r="B124" s="92">
        <v>5</v>
      </c>
      <c r="C124" s="92">
        <v>6</v>
      </c>
      <c r="D124" s="92">
        <v>11</v>
      </c>
      <c r="E124" s="92">
        <v>8</v>
      </c>
      <c r="F124" s="92">
        <v>11</v>
      </c>
      <c r="G124" s="92">
        <f t="shared" si="2"/>
        <v>41</v>
      </c>
      <c r="H124" s="187">
        <f t="shared" si="3"/>
        <v>0.9761904761904762</v>
      </c>
      <c r="I124" s="92">
        <f t="shared" si="4"/>
        <v>5</v>
      </c>
      <c r="J124" s="92" t="str">
        <f t="shared" si="5"/>
        <v>jeles</v>
      </c>
    </row>
    <row r="125" spans="1:10" ht="12.75">
      <c r="A125" s="92" t="s">
        <v>237</v>
      </c>
      <c r="B125" s="92">
        <f aca="true" t="shared" si="6" ref="B125:G125">AVERAGE(B117:B124)</f>
        <v>3.375</v>
      </c>
      <c r="C125" s="92">
        <f t="shared" si="6"/>
        <v>4.375</v>
      </c>
      <c r="D125" s="92">
        <f t="shared" si="6"/>
        <v>8.75</v>
      </c>
      <c r="E125" s="92">
        <f t="shared" si="6"/>
        <v>6.5</v>
      </c>
      <c r="F125" s="92">
        <f t="shared" si="6"/>
        <v>7.75</v>
      </c>
      <c r="G125" s="92">
        <f t="shared" si="6"/>
        <v>30.75</v>
      </c>
      <c r="H125" s="187">
        <f t="shared" si="3"/>
        <v>0.7321428571428571</v>
      </c>
      <c r="I125" s="92">
        <f t="shared" si="4"/>
        <v>3</v>
      </c>
      <c r="J125" s="92" t="str">
        <f t="shared" si="5"/>
        <v>közepes</v>
      </c>
    </row>
    <row r="126" spans="1:10" ht="12.75">
      <c r="A126" s="92" t="s">
        <v>264</v>
      </c>
      <c r="B126" s="187">
        <f aca="true" t="shared" si="7" ref="B126:G126">B125/B116</f>
        <v>0.675</v>
      </c>
      <c r="C126" s="187">
        <f t="shared" si="7"/>
        <v>0.7291666666666666</v>
      </c>
      <c r="D126" s="187">
        <f t="shared" si="7"/>
        <v>0.7954545454545454</v>
      </c>
      <c r="E126" s="187">
        <f t="shared" si="7"/>
        <v>0.8125</v>
      </c>
      <c r="F126" s="187">
        <f t="shared" si="7"/>
        <v>0.6458333333333334</v>
      </c>
      <c r="G126" s="187">
        <f t="shared" si="7"/>
        <v>0.7321428571428571</v>
      </c>
      <c r="H126" s="92"/>
      <c r="I126" s="92"/>
      <c r="J126" s="92"/>
    </row>
    <row r="127" spans="1:10" ht="12.75">
      <c r="A127" s="92" t="s">
        <v>431</v>
      </c>
      <c r="B127" s="92">
        <f>MAX(B117:B124)</f>
        <v>5</v>
      </c>
      <c r="C127" s="92">
        <f aca="true" t="shared" si="8" ref="C127:H127">MAX(C117:C124)</f>
        <v>6</v>
      </c>
      <c r="D127" s="92">
        <f t="shared" si="8"/>
        <v>11</v>
      </c>
      <c r="E127" s="92">
        <f t="shared" si="8"/>
        <v>8</v>
      </c>
      <c r="F127" s="92">
        <f t="shared" si="8"/>
        <v>11</v>
      </c>
      <c r="G127" s="92">
        <f t="shared" si="8"/>
        <v>41</v>
      </c>
      <c r="H127" s="187">
        <f t="shared" si="8"/>
        <v>0.9761904761904762</v>
      </c>
      <c r="I127" s="92"/>
      <c r="J127" s="92"/>
    </row>
    <row r="129" spans="1:3" ht="12.75">
      <c r="A129" s="102" t="s">
        <v>432</v>
      </c>
      <c r="B129" s="102" t="s">
        <v>433</v>
      </c>
      <c r="C129" s="102" t="s">
        <v>434</v>
      </c>
    </row>
    <row r="130" spans="1:3" ht="12.75">
      <c r="A130" s="188">
        <v>0</v>
      </c>
      <c r="B130" s="102">
        <v>1</v>
      </c>
      <c r="C130" s="102" t="s">
        <v>435</v>
      </c>
    </row>
    <row r="131" spans="1:3" ht="12.75">
      <c r="A131" s="188">
        <v>0.4</v>
      </c>
      <c r="B131" s="102">
        <v>2</v>
      </c>
      <c r="C131" s="102" t="s">
        <v>436</v>
      </c>
    </row>
    <row r="132" spans="1:3" ht="12.75">
      <c r="A132" s="188">
        <v>0.6</v>
      </c>
      <c r="B132" s="102">
        <v>3</v>
      </c>
      <c r="C132" s="102" t="s">
        <v>437</v>
      </c>
    </row>
    <row r="133" spans="1:3" ht="12.75">
      <c r="A133" s="188">
        <v>0.8</v>
      </c>
      <c r="B133" s="102">
        <v>4</v>
      </c>
      <c r="C133" s="102" t="s">
        <v>438</v>
      </c>
    </row>
    <row r="134" spans="1:3" ht="12.75">
      <c r="A134" s="188">
        <v>0.92</v>
      </c>
      <c r="B134" s="102">
        <v>5</v>
      </c>
      <c r="C134" s="102" t="s">
        <v>439</v>
      </c>
    </row>
    <row r="136" spans="1:4" ht="12.75">
      <c r="A136" s="92" t="s">
        <v>474</v>
      </c>
      <c r="B136" s="92" t="s">
        <v>187</v>
      </c>
      <c r="C136" s="92" t="s">
        <v>475</v>
      </c>
      <c r="D136" s="92" t="s">
        <v>476</v>
      </c>
    </row>
    <row r="137" spans="1:4" ht="12.75">
      <c r="A137" s="92">
        <v>39</v>
      </c>
      <c r="B137" s="92" t="s">
        <v>477</v>
      </c>
      <c r="C137" s="92">
        <v>145</v>
      </c>
      <c r="D137" s="92">
        <v>54</v>
      </c>
    </row>
    <row r="138" spans="1:4" ht="12.75">
      <c r="A138" s="92">
        <v>40</v>
      </c>
      <c r="B138" s="92" t="s">
        <v>478</v>
      </c>
      <c r="C138" s="92">
        <v>135</v>
      </c>
      <c r="D138" s="92">
        <v>64</v>
      </c>
    </row>
    <row r="139" spans="1:4" ht="12.75">
      <c r="A139" s="92">
        <v>41</v>
      </c>
      <c r="B139" s="92" t="s">
        <v>479</v>
      </c>
      <c r="C139" s="92">
        <v>186</v>
      </c>
      <c r="D139" s="92">
        <v>57</v>
      </c>
    </row>
    <row r="140" spans="1:4" ht="12.75">
      <c r="A140" s="92">
        <v>42</v>
      </c>
      <c r="B140" s="92" t="s">
        <v>480</v>
      </c>
      <c r="C140" s="92">
        <v>156</v>
      </c>
      <c r="D140" s="92">
        <v>45</v>
      </c>
    </row>
    <row r="141" spans="1:4" ht="12.75">
      <c r="A141" s="92">
        <v>43</v>
      </c>
      <c r="B141" s="92" t="s">
        <v>481</v>
      </c>
      <c r="C141" s="92">
        <v>168</v>
      </c>
      <c r="D141" s="92">
        <v>79</v>
      </c>
    </row>
    <row r="142" spans="1:4" ht="12.75">
      <c r="A142" s="92">
        <v>44</v>
      </c>
      <c r="B142" s="92" t="s">
        <v>482</v>
      </c>
      <c r="C142" s="92">
        <v>169</v>
      </c>
      <c r="D142" s="92">
        <v>79</v>
      </c>
    </row>
    <row r="143" spans="1:4" ht="12.75">
      <c r="A143" s="92">
        <v>45</v>
      </c>
      <c r="B143" s="92" t="s">
        <v>483</v>
      </c>
      <c r="C143" s="92">
        <v>203</v>
      </c>
      <c r="D143" s="92">
        <v>123</v>
      </c>
    </row>
    <row r="146" spans="1:4" ht="12.75">
      <c r="A146" t="s">
        <v>484</v>
      </c>
      <c r="D146" s="20">
        <f>MAX(A137:A143)</f>
        <v>45</v>
      </c>
    </row>
    <row r="147" spans="1:2" ht="12.75">
      <c r="A147" s="92" t="s">
        <v>407</v>
      </c>
      <c r="B147" s="20" t="str">
        <f>VLOOKUP(D146,A137:B143,2)</f>
        <v>Tóth Irma</v>
      </c>
    </row>
    <row r="149" ht="12.75">
      <c r="A149" t="s">
        <v>485</v>
      </c>
    </row>
    <row r="150" spans="1:2" ht="12.75">
      <c r="A150" s="92" t="s">
        <v>407</v>
      </c>
      <c r="B150" s="20">
        <f>VLOOKUP(42,A137:D143,4)</f>
        <v>45</v>
      </c>
    </row>
    <row r="152" ht="12.75">
      <c r="A152" t="s">
        <v>486</v>
      </c>
    </row>
    <row r="153" spans="1:2" ht="12.75">
      <c r="A153" s="92" t="s">
        <v>407</v>
      </c>
      <c r="B153" s="20">
        <f>VLOOKUP(45,A137:C143,3)</f>
        <v>203</v>
      </c>
    </row>
    <row r="155" ht="12.75">
      <c r="A155" t="s">
        <v>487</v>
      </c>
    </row>
    <row r="156" spans="1:2" ht="12.75">
      <c r="A156" s="92" t="s">
        <v>407</v>
      </c>
      <c r="B156" s="20">
        <f>VLOOKUP(203,C137:D143,2)</f>
        <v>123</v>
      </c>
    </row>
    <row r="158" spans="1:7" ht="15.75">
      <c r="A158" s="64" t="s">
        <v>501</v>
      </c>
      <c r="G158" s="190" t="s">
        <v>488</v>
      </c>
    </row>
    <row r="159" spans="1:7" ht="15.75">
      <c r="A159" s="69" t="s">
        <v>502</v>
      </c>
      <c r="G159" s="191" t="s">
        <v>472</v>
      </c>
    </row>
    <row r="160" spans="1:7" ht="15.75">
      <c r="A160" s="63" t="s">
        <v>503</v>
      </c>
      <c r="G160" s="191" t="s">
        <v>489</v>
      </c>
    </row>
    <row r="161" spans="1:7" ht="15.75">
      <c r="A161" s="63" t="s">
        <v>504</v>
      </c>
      <c r="G161" s="191" t="s">
        <v>490</v>
      </c>
    </row>
    <row r="162" spans="1:7" ht="15.75">
      <c r="A162" s="63" t="s">
        <v>505</v>
      </c>
      <c r="G162" s="191" t="s">
        <v>491</v>
      </c>
    </row>
    <row r="163" spans="1:7" ht="15.75">
      <c r="A163" s="63" t="s">
        <v>506</v>
      </c>
      <c r="G163" s="190" t="s">
        <v>492</v>
      </c>
    </row>
    <row r="164" spans="1:7" ht="15.75">
      <c r="A164" s="63" t="s">
        <v>507</v>
      </c>
      <c r="G164" s="191" t="s">
        <v>493</v>
      </c>
    </row>
    <row r="165" spans="1:7" ht="15.75">
      <c r="A165" s="63" t="s">
        <v>508</v>
      </c>
      <c r="G165" s="191" t="s">
        <v>494</v>
      </c>
    </row>
    <row r="166" ht="14.25">
      <c r="G166" s="190" t="s">
        <v>495</v>
      </c>
    </row>
    <row r="167" spans="1:7" ht="15">
      <c r="A167" t="s">
        <v>509</v>
      </c>
      <c r="G167" s="191" t="s">
        <v>496</v>
      </c>
    </row>
    <row r="168" ht="15">
      <c r="G168" s="191" t="s">
        <v>497</v>
      </c>
    </row>
    <row r="169" spans="1:7" ht="14.25">
      <c r="A169" t="s">
        <v>510</v>
      </c>
      <c r="G169" s="190" t="s">
        <v>498</v>
      </c>
    </row>
    <row r="170" ht="15">
      <c r="G170" s="191" t="s">
        <v>499</v>
      </c>
    </row>
    <row r="171" spans="1:7" ht="15.75">
      <c r="A171" s="92"/>
      <c r="B171" s="92" t="s">
        <v>29</v>
      </c>
      <c r="G171" s="191" t="s">
        <v>500</v>
      </c>
    </row>
    <row r="172" spans="1:2" ht="12.75">
      <c r="A172" s="92">
        <v>2</v>
      </c>
      <c r="B172" s="20" t="str">
        <f>IF(A172&gt;0,"pozitív","nagatív")</f>
        <v>pozitív</v>
      </c>
    </row>
    <row r="173" spans="1:14" ht="12.75">
      <c r="A173" s="92">
        <v>3</v>
      </c>
      <c r="B173" s="20" t="str">
        <f aca="true" t="shared" si="9" ref="B173:B178">IF(A173&gt;0,"pozitív","nagatív")</f>
        <v>pozitív</v>
      </c>
      <c r="E173" s="195" t="s">
        <v>514</v>
      </c>
      <c r="F173" s="195"/>
      <c r="G173" s="195"/>
      <c r="H173" s="195"/>
      <c r="I173" s="195"/>
      <c r="J173" s="195"/>
      <c r="K173" s="195"/>
      <c r="L173" s="195"/>
      <c r="M173" s="195"/>
      <c r="N173" s="195"/>
    </row>
    <row r="174" spans="1:14" ht="12.75">
      <c r="A174" s="92">
        <v>-95</v>
      </c>
      <c r="B174" s="20" t="str">
        <f t="shared" si="9"/>
        <v>nagatív</v>
      </c>
      <c r="E174" s="195"/>
      <c r="F174" s="193" t="s">
        <v>515</v>
      </c>
      <c r="G174" s="196" t="s">
        <v>516</v>
      </c>
      <c r="H174" s="193" t="s">
        <v>517</v>
      </c>
      <c r="I174" s="196" t="s">
        <v>518</v>
      </c>
      <c r="J174" s="196"/>
      <c r="K174" s="193" t="s">
        <v>519</v>
      </c>
      <c r="L174" s="196"/>
      <c r="M174" s="196" t="s">
        <v>520</v>
      </c>
      <c r="N174" s="196"/>
    </row>
    <row r="175" spans="1:14" ht="12.75">
      <c r="A175" s="92">
        <v>64</v>
      </c>
      <c r="B175" s="20" t="str">
        <f t="shared" si="9"/>
        <v>pozitív</v>
      </c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</row>
    <row r="176" spans="1:10" ht="12.75">
      <c r="A176" s="92">
        <v>-56</v>
      </c>
      <c r="B176" s="20" t="str">
        <f t="shared" si="9"/>
        <v>nagatív</v>
      </c>
      <c r="G176" s="162"/>
      <c r="H176" s="115"/>
      <c r="I176" s="115"/>
      <c r="J176" s="115"/>
    </row>
    <row r="177" spans="1:10" ht="12.75">
      <c r="A177" s="92">
        <v>-8</v>
      </c>
      <c r="B177" s="20" t="str">
        <f t="shared" si="9"/>
        <v>nagatív</v>
      </c>
      <c r="G177" s="162"/>
      <c r="H177" s="115"/>
      <c r="I177" s="115"/>
      <c r="J177" s="115"/>
    </row>
    <row r="178" spans="1:10" ht="12.75">
      <c r="A178" s="92">
        <v>6</v>
      </c>
      <c r="B178" s="20" t="str">
        <f t="shared" si="9"/>
        <v>pozitív</v>
      </c>
      <c r="G178" s="162"/>
      <c r="H178" s="115"/>
      <c r="I178" s="115"/>
      <c r="J178" s="115"/>
    </row>
    <row r="179" spans="7:10" ht="12.75">
      <c r="G179" s="162"/>
      <c r="H179" s="115"/>
      <c r="I179" s="115"/>
      <c r="J179" s="115"/>
    </row>
    <row r="180" ht="12.75">
      <c r="A180" t="s">
        <v>511</v>
      </c>
    </row>
    <row r="182" spans="1:2" ht="12.75">
      <c r="A182" s="92"/>
      <c r="B182" s="92" t="s">
        <v>29</v>
      </c>
    </row>
    <row r="183" spans="1:2" ht="12.75">
      <c r="A183" s="92">
        <v>2</v>
      </c>
      <c r="B183" s="20" t="str">
        <f>IF(A183&gt;20,"nagyobb","kisebb")</f>
        <v>kisebb</v>
      </c>
    </row>
    <row r="184" spans="1:2" ht="12.75">
      <c r="A184" s="92">
        <v>3</v>
      </c>
      <c r="B184" s="20" t="str">
        <f aca="true" t="shared" si="10" ref="B184:B189">IF(A184&gt;20,"nagyobb","kisebb")</f>
        <v>kisebb</v>
      </c>
    </row>
    <row r="185" spans="1:2" ht="12.75">
      <c r="A185" s="92">
        <v>-95</v>
      </c>
      <c r="B185" s="20" t="str">
        <f t="shared" si="10"/>
        <v>kisebb</v>
      </c>
    </row>
    <row r="186" spans="1:2" ht="12.75">
      <c r="A186" s="92">
        <v>64</v>
      </c>
      <c r="B186" s="20" t="str">
        <f t="shared" si="10"/>
        <v>nagyobb</v>
      </c>
    </row>
    <row r="187" spans="1:2" ht="12.75">
      <c r="A187" s="92">
        <v>-56</v>
      </c>
      <c r="B187" s="20" t="str">
        <f t="shared" si="10"/>
        <v>kisebb</v>
      </c>
    </row>
    <row r="188" spans="1:2" ht="12.75">
      <c r="A188" s="92">
        <v>-8</v>
      </c>
      <c r="B188" s="20" t="str">
        <f t="shared" si="10"/>
        <v>kisebb</v>
      </c>
    </row>
    <row r="189" spans="1:2" ht="12.75">
      <c r="A189" s="92">
        <v>6</v>
      </c>
      <c r="B189" s="20" t="str">
        <f t="shared" si="10"/>
        <v>kisebb</v>
      </c>
    </row>
    <row r="190" spans="1:5" ht="12.75">
      <c r="A190" s="194"/>
      <c r="B190" s="59"/>
      <c r="C190" s="59"/>
      <c r="D190" s="59"/>
      <c r="E190" s="59"/>
    </row>
    <row r="191" ht="12.75">
      <c r="A191" t="s">
        <v>512</v>
      </c>
    </row>
    <row r="193" spans="1:2" ht="12.75">
      <c r="A193" s="92" t="s">
        <v>399</v>
      </c>
      <c r="B193" s="20" t="str">
        <f aca="true" t="shared" si="11" ref="B193:B198">IF(A193="kék","szeretem","nem tetszik")</f>
        <v>szeretem</v>
      </c>
    </row>
    <row r="194" spans="1:2" ht="12.75">
      <c r="A194" s="92" t="s">
        <v>403</v>
      </c>
      <c r="B194" s="20" t="str">
        <f t="shared" si="11"/>
        <v>nem tetszik</v>
      </c>
    </row>
    <row r="195" spans="1:2" ht="12.75">
      <c r="A195" s="92" t="s">
        <v>400</v>
      </c>
      <c r="B195" s="20" t="str">
        <f t="shared" si="11"/>
        <v>nem tetszik</v>
      </c>
    </row>
    <row r="196" spans="1:2" ht="12.75">
      <c r="A196" s="92" t="s">
        <v>399</v>
      </c>
      <c r="B196" s="20" t="str">
        <f t="shared" si="11"/>
        <v>szeretem</v>
      </c>
    </row>
    <row r="197" spans="1:2" ht="12.75">
      <c r="A197" s="92" t="s">
        <v>402</v>
      </c>
      <c r="B197" s="20" t="str">
        <f t="shared" si="11"/>
        <v>nem tetszik</v>
      </c>
    </row>
    <row r="198" spans="1:2" ht="12.75">
      <c r="A198" s="92" t="s">
        <v>513</v>
      </c>
      <c r="B198" s="20" t="str">
        <f t="shared" si="11"/>
        <v>nem tetszik</v>
      </c>
    </row>
    <row r="199" spans="7:8" ht="12.75">
      <c r="G199" s="159" t="s">
        <v>363</v>
      </c>
      <c r="H199" s="115"/>
    </row>
    <row r="200" spans="1:8" ht="12.75">
      <c r="A200" s="197" t="s">
        <v>521</v>
      </c>
      <c r="B200" s="197" t="s">
        <v>521</v>
      </c>
      <c r="G200" s="160" t="s">
        <v>366</v>
      </c>
      <c r="H200" s="115"/>
    </row>
    <row r="201" spans="1:8" ht="12.75">
      <c r="A201" s="185" t="s">
        <v>421</v>
      </c>
      <c r="B201" s="185" t="s">
        <v>522</v>
      </c>
      <c r="G201" s="160" t="s">
        <v>367</v>
      </c>
      <c r="H201" s="115"/>
    </row>
    <row r="202" spans="1:8" ht="12.75">
      <c r="A202" s="185" t="s">
        <v>419</v>
      </c>
      <c r="B202" s="185" t="s">
        <v>422</v>
      </c>
      <c r="G202" s="160" t="s">
        <v>368</v>
      </c>
      <c r="H202" s="115"/>
    </row>
    <row r="203" spans="7:8" ht="12.75">
      <c r="G203" s="160" t="s">
        <v>364</v>
      </c>
      <c r="H203" s="115"/>
    </row>
    <row r="204" spans="1:8" ht="12.75">
      <c r="A204" t="s">
        <v>527</v>
      </c>
      <c r="G204" s="159" t="s">
        <v>523</v>
      </c>
      <c r="H204" s="115"/>
    </row>
    <row r="205" spans="1:8" ht="13.5" thickBot="1">
      <c r="A205" t="s">
        <v>526</v>
      </c>
      <c r="G205" s="159" t="s">
        <v>524</v>
      </c>
      <c r="H205" s="115"/>
    </row>
    <row r="206" spans="1:8" ht="13.5" thickBot="1">
      <c r="A206" s="198" t="str">
        <f>INDEX(A201:B202,2,2)</f>
        <v>Körte</v>
      </c>
      <c r="G206" s="160" t="s">
        <v>370</v>
      </c>
      <c r="H206" s="115"/>
    </row>
    <row r="207" spans="7:8" ht="12.75">
      <c r="G207" s="159" t="s">
        <v>525</v>
      </c>
      <c r="H207" s="115"/>
    </row>
    <row r="208" spans="1:8" ht="12.75">
      <c r="A208" t="s">
        <v>528</v>
      </c>
      <c r="G208" s="160" t="s">
        <v>370</v>
      </c>
      <c r="H208" s="115"/>
    </row>
    <row r="209" spans="1:8" ht="13.5" thickBot="1">
      <c r="A209" t="s">
        <v>529</v>
      </c>
      <c r="G209" s="160" t="s">
        <v>372</v>
      </c>
      <c r="H209" s="115"/>
    </row>
    <row r="210" spans="1:8" ht="13.5" thickBot="1">
      <c r="A210" s="198" t="str">
        <f>INDEX(A201:B202,2,1)</f>
        <v>Banán</v>
      </c>
      <c r="G210" s="160" t="s">
        <v>373</v>
      </c>
      <c r="H210" s="115"/>
    </row>
    <row r="211" spans="7:8" ht="12.75">
      <c r="G211" s="160" t="s">
        <v>374</v>
      </c>
      <c r="H211" s="115"/>
    </row>
    <row r="212" spans="1:8" ht="12.75">
      <c r="A212" s="197" t="s">
        <v>530</v>
      </c>
      <c r="B212" s="197" t="s">
        <v>531</v>
      </c>
      <c r="C212" s="197" t="s">
        <v>418</v>
      </c>
      <c r="G212" s="160" t="s">
        <v>375</v>
      </c>
      <c r="H212" s="115"/>
    </row>
    <row r="213" spans="1:8" ht="12.75">
      <c r="A213" s="185" t="s">
        <v>421</v>
      </c>
      <c r="B213" s="185">
        <v>0.69</v>
      </c>
      <c r="C213" s="185">
        <v>40</v>
      </c>
      <c r="G213" s="160"/>
      <c r="H213" s="115"/>
    </row>
    <row r="214" spans="1:3" ht="12.75">
      <c r="A214" s="185" t="s">
        <v>419</v>
      </c>
      <c r="B214" s="185">
        <v>0.34</v>
      </c>
      <c r="C214" s="185">
        <v>38</v>
      </c>
    </row>
    <row r="215" spans="1:3" ht="12.75">
      <c r="A215" s="185" t="s">
        <v>522</v>
      </c>
      <c r="B215" s="185">
        <v>0.55</v>
      </c>
      <c r="C215" s="185">
        <v>15</v>
      </c>
    </row>
    <row r="216" spans="1:3" ht="12.75">
      <c r="A216" s="185" t="s">
        <v>420</v>
      </c>
      <c r="B216" s="185">
        <v>0.25</v>
      </c>
      <c r="C216" s="185">
        <v>25</v>
      </c>
    </row>
    <row r="217" spans="1:3" ht="12.75">
      <c r="A217" s="185" t="s">
        <v>422</v>
      </c>
      <c r="B217" s="185">
        <v>0.59</v>
      </c>
      <c r="C217" s="185">
        <v>40</v>
      </c>
    </row>
    <row r="218" spans="1:3" ht="12.75">
      <c r="A218" s="185" t="s">
        <v>532</v>
      </c>
      <c r="B218" s="185">
        <v>2.8</v>
      </c>
      <c r="C218" s="185">
        <v>10</v>
      </c>
    </row>
    <row r="219" spans="1:3" ht="12.75">
      <c r="A219" s="185" t="s">
        <v>533</v>
      </c>
      <c r="B219" s="185">
        <v>3.55</v>
      </c>
      <c r="C219" s="185">
        <v>16</v>
      </c>
    </row>
    <row r="220" spans="1:3" ht="12.75">
      <c r="A220" s="185" t="s">
        <v>534</v>
      </c>
      <c r="B220" s="185">
        <v>1.25</v>
      </c>
      <c r="C220" s="185">
        <v>20</v>
      </c>
    </row>
    <row r="221" spans="1:3" ht="12.75">
      <c r="A221" s="185" t="s">
        <v>535</v>
      </c>
      <c r="B221" s="185">
        <v>1.75</v>
      </c>
      <c r="C221" s="185">
        <v>12</v>
      </c>
    </row>
    <row r="223" ht="15.75">
      <c r="A223" s="63" t="s">
        <v>536</v>
      </c>
    </row>
    <row r="224" ht="16.5" thickBot="1">
      <c r="A224" s="63" t="s">
        <v>537</v>
      </c>
    </row>
    <row r="225" spans="1:5" ht="16.5" thickBot="1">
      <c r="A225" s="63" t="s">
        <v>548</v>
      </c>
      <c r="E225" s="198">
        <f>INDEX(A213:C217,2,3)</f>
        <v>38</v>
      </c>
    </row>
    <row r="227" ht="15.75">
      <c r="A227" s="63" t="s">
        <v>549</v>
      </c>
    </row>
    <row r="228" ht="15.75">
      <c r="A228" s="63" t="s">
        <v>550</v>
      </c>
    </row>
    <row r="230" spans="1:12" ht="15.75">
      <c r="A230" s="204" t="s">
        <v>551</v>
      </c>
      <c r="B230" s="204">
        <v>60</v>
      </c>
      <c r="C230" s="204">
        <v>70</v>
      </c>
      <c r="D230" s="204">
        <v>80</v>
      </c>
      <c r="E230" s="204">
        <v>90</v>
      </c>
      <c r="F230" s="204">
        <v>100</v>
      </c>
      <c r="G230" s="204">
        <v>110</v>
      </c>
      <c r="H230" s="204">
        <v>120</v>
      </c>
      <c r="I230" s="204" t="s">
        <v>552</v>
      </c>
      <c r="J230" s="204" t="s">
        <v>553</v>
      </c>
      <c r="L230" t="s">
        <v>563</v>
      </c>
    </row>
    <row r="231" spans="1:12" ht="15.75">
      <c r="A231" s="204" t="s">
        <v>554</v>
      </c>
      <c r="B231" s="204">
        <v>247</v>
      </c>
      <c r="C231" s="204">
        <v>452</v>
      </c>
      <c r="D231" s="204">
        <v>522</v>
      </c>
      <c r="E231" s="204">
        <v>580</v>
      </c>
      <c r="F231" s="204">
        <v>644</v>
      </c>
      <c r="G231" s="204">
        <v>708</v>
      </c>
      <c r="H231" s="204">
        <v>771</v>
      </c>
      <c r="I231" s="205">
        <f aca="true" t="shared" si="12" ref="I231:I236">AVERAGE(B231:H231)</f>
        <v>560.5714285714286</v>
      </c>
      <c r="J231" s="20" t="str">
        <f aca="true" t="shared" si="13" ref="J231:J236">IF(I231&gt;500,"eredményes","")</f>
        <v>eredményes</v>
      </c>
      <c r="L231" t="s">
        <v>565</v>
      </c>
    </row>
    <row r="232" spans="1:12" ht="15.75">
      <c r="A232" s="204" t="s">
        <v>555</v>
      </c>
      <c r="B232" s="204">
        <v>455</v>
      </c>
      <c r="C232" s="204">
        <v>546</v>
      </c>
      <c r="D232" s="204">
        <v>630</v>
      </c>
      <c r="E232" s="204">
        <v>700</v>
      </c>
      <c r="F232" s="204">
        <v>777</v>
      </c>
      <c r="G232" s="204">
        <v>854</v>
      </c>
      <c r="H232" s="204">
        <v>931</v>
      </c>
      <c r="I232" s="205">
        <f t="shared" si="12"/>
        <v>699</v>
      </c>
      <c r="J232" s="20" t="str">
        <f t="shared" si="13"/>
        <v>eredményes</v>
      </c>
      <c r="L232" t="s">
        <v>564</v>
      </c>
    </row>
    <row r="233" spans="1:10" ht="15.75">
      <c r="A233" s="204" t="s">
        <v>556</v>
      </c>
      <c r="B233" s="204">
        <v>265</v>
      </c>
      <c r="C233" s="204">
        <v>282</v>
      </c>
      <c r="D233" s="204">
        <v>315</v>
      </c>
      <c r="E233" s="204">
        <v>352</v>
      </c>
      <c r="F233" s="204">
        <v>382</v>
      </c>
      <c r="G233" s="204">
        <v>390</v>
      </c>
      <c r="H233" s="204">
        <v>467</v>
      </c>
      <c r="I233" s="205">
        <f t="shared" si="12"/>
        <v>350.42857142857144</v>
      </c>
      <c r="J233" s="20">
        <f t="shared" si="13"/>
      </c>
    </row>
    <row r="234" spans="1:10" ht="15.75">
      <c r="A234" s="204" t="s">
        <v>557</v>
      </c>
      <c r="B234" s="204">
        <v>429</v>
      </c>
      <c r="C234" s="204">
        <v>515</v>
      </c>
      <c r="D234" s="204">
        <v>594</v>
      </c>
      <c r="E234" s="204">
        <v>660</v>
      </c>
      <c r="F234" s="204">
        <v>733</v>
      </c>
      <c r="G234" s="204">
        <v>805</v>
      </c>
      <c r="H234" s="204">
        <v>878</v>
      </c>
      <c r="I234" s="205">
        <f t="shared" si="12"/>
        <v>659.1428571428571</v>
      </c>
      <c r="J234" s="20" t="str">
        <f t="shared" si="13"/>
        <v>eredményes</v>
      </c>
    </row>
    <row r="235" spans="1:10" ht="15.75">
      <c r="A235" s="204" t="s">
        <v>558</v>
      </c>
      <c r="B235" s="204">
        <v>195</v>
      </c>
      <c r="C235" s="204">
        <v>234</v>
      </c>
      <c r="D235" s="204">
        <v>270</v>
      </c>
      <c r="E235" s="204">
        <v>300</v>
      </c>
      <c r="F235" s="204">
        <v>333</v>
      </c>
      <c r="G235" s="204">
        <v>366</v>
      </c>
      <c r="H235" s="204">
        <v>399</v>
      </c>
      <c r="I235" s="205">
        <f t="shared" si="12"/>
        <v>299.57142857142856</v>
      </c>
      <c r="J235" s="20">
        <f t="shared" si="13"/>
      </c>
    </row>
    <row r="236" spans="1:10" ht="15.75">
      <c r="A236" s="204" t="s">
        <v>559</v>
      </c>
      <c r="B236" s="204">
        <v>377</v>
      </c>
      <c r="C236" s="204">
        <v>452</v>
      </c>
      <c r="D236" s="204">
        <v>522</v>
      </c>
      <c r="E236" s="204">
        <v>580</v>
      </c>
      <c r="F236" s="204">
        <v>644</v>
      </c>
      <c r="G236" s="204">
        <v>708</v>
      </c>
      <c r="H236" s="204">
        <v>771</v>
      </c>
      <c r="I236" s="206">
        <f t="shared" si="12"/>
        <v>579.1428571428571</v>
      </c>
      <c r="J236" s="20" t="str">
        <f t="shared" si="13"/>
        <v>eredményes</v>
      </c>
    </row>
    <row r="237" spans="1:10" ht="15.75">
      <c r="A237" s="204" t="s">
        <v>561</v>
      </c>
      <c r="B237" s="204">
        <f>MIN(B231:B236)</f>
        <v>195</v>
      </c>
      <c r="C237" s="204">
        <f aca="true" t="shared" si="14" ref="C237:H237">MIN(C231:C236)</f>
        <v>234</v>
      </c>
      <c r="D237" s="204">
        <f t="shared" si="14"/>
        <v>270</v>
      </c>
      <c r="E237" s="204">
        <f t="shared" si="14"/>
        <v>300</v>
      </c>
      <c r="F237" s="204">
        <f t="shared" si="14"/>
        <v>333</v>
      </c>
      <c r="G237" s="204">
        <f t="shared" si="14"/>
        <v>366</v>
      </c>
      <c r="H237" s="204">
        <f t="shared" si="14"/>
        <v>399</v>
      </c>
      <c r="I237" s="202"/>
      <c r="J237" s="201"/>
    </row>
    <row r="238" spans="1:10" ht="15.75">
      <c r="A238" s="204" t="s">
        <v>562</v>
      </c>
      <c r="B238" s="204">
        <f>MAX(B231:B236)</f>
        <v>455</v>
      </c>
      <c r="C238" s="204">
        <f aca="true" t="shared" si="15" ref="C238:H238">MAX(C231:C236)</f>
        <v>546</v>
      </c>
      <c r="D238" s="204">
        <f t="shared" si="15"/>
        <v>630</v>
      </c>
      <c r="E238" s="204">
        <f t="shared" si="15"/>
        <v>700</v>
      </c>
      <c r="F238" s="204">
        <f t="shared" si="15"/>
        <v>777</v>
      </c>
      <c r="G238" s="204">
        <f t="shared" si="15"/>
        <v>854</v>
      </c>
      <c r="H238" s="204">
        <f t="shared" si="15"/>
        <v>931</v>
      </c>
      <c r="I238" s="203"/>
      <c r="J238" s="201"/>
    </row>
    <row r="239" spans="1:10" ht="15.75">
      <c r="A239" s="204" t="s">
        <v>237</v>
      </c>
      <c r="B239" s="205">
        <f>AVERAGE(B231:B236)</f>
        <v>328</v>
      </c>
      <c r="C239" s="205">
        <f aca="true" t="shared" si="16" ref="C239:H239">AVERAGE(C231:C236)</f>
        <v>413.5</v>
      </c>
      <c r="D239" s="205">
        <f t="shared" si="16"/>
        <v>475.5</v>
      </c>
      <c r="E239" s="205">
        <f t="shared" si="16"/>
        <v>528.6666666666666</v>
      </c>
      <c r="F239" s="205">
        <f t="shared" si="16"/>
        <v>585.5</v>
      </c>
      <c r="G239" s="205">
        <f t="shared" si="16"/>
        <v>638.5</v>
      </c>
      <c r="H239" s="205">
        <f t="shared" si="16"/>
        <v>702.8333333333334</v>
      </c>
      <c r="I239" s="202"/>
      <c r="J239" s="201"/>
    </row>
    <row r="240" spans="1:10" ht="15.75">
      <c r="A240" s="201"/>
      <c r="B240" s="201"/>
      <c r="C240" s="201"/>
      <c r="D240" s="201"/>
      <c r="E240" s="202"/>
      <c r="F240" s="201"/>
      <c r="G240" s="201"/>
      <c r="H240" s="202"/>
      <c r="I240" s="202"/>
      <c r="J240" s="201"/>
    </row>
    <row r="241" spans="1:10" ht="15.75">
      <c r="A241" s="201" t="s">
        <v>566</v>
      </c>
      <c r="B241" s="201"/>
      <c r="C241" s="201"/>
      <c r="D241" s="201"/>
      <c r="E241" s="202"/>
      <c r="F241" s="201"/>
      <c r="G241" s="201"/>
      <c r="H241" s="202"/>
      <c r="I241" s="202"/>
      <c r="J241" s="201"/>
    </row>
    <row r="242" spans="1:10" ht="15.75">
      <c r="A242" s="201"/>
      <c r="B242" s="201"/>
      <c r="C242" s="201"/>
      <c r="D242" s="201"/>
      <c r="E242" s="202"/>
      <c r="F242" s="201"/>
      <c r="G242" s="201"/>
      <c r="H242" s="202"/>
      <c r="I242" s="202"/>
      <c r="J242" s="201"/>
    </row>
    <row r="243" spans="1:10" ht="15.75">
      <c r="A243" s="201"/>
      <c r="B243" s="201"/>
      <c r="C243" s="201"/>
      <c r="D243" s="201"/>
      <c r="E243" s="202"/>
      <c r="F243" s="201"/>
      <c r="G243" s="201"/>
      <c r="H243" s="202"/>
      <c r="I243" s="202"/>
      <c r="J243" s="201"/>
    </row>
    <row r="244" spans="1:10" ht="15.75">
      <c r="A244" s="201"/>
      <c r="B244" s="201"/>
      <c r="C244" s="201"/>
      <c r="D244" s="201"/>
      <c r="E244" s="201"/>
      <c r="F244" s="201"/>
      <c r="G244" s="201"/>
      <c r="H244" s="201"/>
      <c r="I244" s="201"/>
      <c r="J244" s="201"/>
    </row>
    <row r="245" spans="1:10" ht="15.75">
      <c r="A245" s="215" t="s">
        <v>560</v>
      </c>
      <c r="B245" s="215"/>
      <c r="C245" s="215"/>
      <c r="D245" s="215"/>
      <c r="E245" s="215"/>
      <c r="F245" s="215"/>
      <c r="G245" s="215"/>
      <c r="H245" s="215"/>
      <c r="I245" s="215"/>
      <c r="J245" s="215"/>
    </row>
    <row r="246" spans="2:8" ht="12.75">
      <c r="B246" s="207">
        <f>B233*2+3*B234</f>
        <v>1817</v>
      </c>
      <c r="C246" s="207">
        <f aca="true" t="shared" si="17" ref="C246:H246">C233*2+3*C234</f>
        <v>2109</v>
      </c>
      <c r="D246" s="207">
        <f t="shared" si="17"/>
        <v>2412</v>
      </c>
      <c r="E246" s="207">
        <f t="shared" si="17"/>
        <v>2684</v>
      </c>
      <c r="F246" s="207">
        <f t="shared" si="17"/>
        <v>2963</v>
      </c>
      <c r="G246" s="207">
        <f t="shared" si="17"/>
        <v>3195</v>
      </c>
      <c r="H246" s="207">
        <f t="shared" si="17"/>
        <v>3568</v>
      </c>
    </row>
  </sheetData>
  <sheetProtection password="DB5F" sheet="1" objects="1" scenarios="1"/>
  <mergeCells count="5">
    <mergeCell ref="A245:J245"/>
    <mergeCell ref="B108:C108"/>
    <mergeCell ref="B109:C109"/>
    <mergeCell ref="B112:C112"/>
    <mergeCell ref="B113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8"/>
  <sheetViews>
    <sheetView zoomScalePageLayoutView="0" workbookViewId="0" topLeftCell="A163">
      <selection activeCell="E11" sqref="E11"/>
    </sheetView>
  </sheetViews>
  <sheetFormatPr defaultColWidth="9.00390625" defaultRowHeight="12.75"/>
  <cols>
    <col min="1" max="1" width="37.00390625" style="115" customWidth="1"/>
    <col min="2" max="2" width="29.625" style="115" customWidth="1"/>
    <col min="3" max="16384" width="9.125" style="115" customWidth="1"/>
  </cols>
  <sheetData>
    <row r="1" ht="15.75">
      <c r="A1" s="164" t="s">
        <v>146</v>
      </c>
    </row>
    <row r="2" ht="15.75">
      <c r="A2" s="158" t="s">
        <v>147</v>
      </c>
    </row>
    <row r="3" ht="15.75">
      <c r="A3" s="158" t="s">
        <v>148</v>
      </c>
    </row>
    <row r="4" ht="15.75">
      <c r="A4" s="158" t="s">
        <v>149</v>
      </c>
    </row>
    <row r="5" ht="15.75">
      <c r="A5" s="158" t="s">
        <v>150</v>
      </c>
    </row>
    <row r="6" ht="15.75">
      <c r="A6" s="158" t="s">
        <v>151</v>
      </c>
    </row>
    <row r="7" ht="15.75">
      <c r="A7" s="158" t="s">
        <v>152</v>
      </c>
    </row>
    <row r="8" ht="15.75">
      <c r="A8" s="158" t="s">
        <v>153</v>
      </c>
    </row>
    <row r="9" ht="15.75">
      <c r="A9" s="158" t="s">
        <v>154</v>
      </c>
    </row>
    <row r="10" ht="15.75">
      <c r="A10" s="158" t="s">
        <v>155</v>
      </c>
    </row>
    <row r="11" ht="15.75">
      <c r="A11" s="158" t="s">
        <v>156</v>
      </c>
    </row>
    <row r="12" ht="15.75">
      <c r="A12" s="158" t="s">
        <v>157</v>
      </c>
    </row>
    <row r="13" ht="15.75">
      <c r="A13" s="158" t="s">
        <v>158</v>
      </c>
    </row>
    <row r="14" ht="15.75">
      <c r="A14" s="158" t="s">
        <v>159</v>
      </c>
    </row>
    <row r="15" ht="15.75">
      <c r="A15" s="158" t="s">
        <v>160</v>
      </c>
    </row>
    <row r="17" spans="1:8" ht="12.75">
      <c r="A17" s="165" t="s">
        <v>179</v>
      </c>
      <c r="H17" s="166"/>
    </row>
    <row r="18" spans="1:8" ht="12.75">
      <c r="A18" s="167">
        <v>2</v>
      </c>
      <c r="H18" s="166"/>
    </row>
    <row r="19" spans="1:8" ht="12.75">
      <c r="A19" s="167">
        <v>3</v>
      </c>
      <c r="H19" s="166"/>
    </row>
    <row r="20" spans="1:8" ht="12.75">
      <c r="A20" s="167">
        <v>30</v>
      </c>
      <c r="H20" s="166"/>
    </row>
    <row r="21" spans="1:8" ht="12.75">
      <c r="A21" s="167">
        <v>5</v>
      </c>
      <c r="H21" s="166"/>
    </row>
    <row r="22" ht="12.75">
      <c r="H22" s="166"/>
    </row>
    <row r="23" spans="1:8" ht="12.75">
      <c r="A23" s="116" t="s">
        <v>164</v>
      </c>
      <c r="H23" s="166"/>
    </row>
    <row r="24" spans="1:8" ht="12.75">
      <c r="A24" s="115" t="s">
        <v>165</v>
      </c>
      <c r="H24" s="166"/>
    </row>
    <row r="25" spans="1:8" ht="12.75">
      <c r="A25" s="115" t="s">
        <v>166</v>
      </c>
      <c r="H25" s="166"/>
    </row>
    <row r="26" spans="1:8" ht="12.75">
      <c r="A26" s="115" t="s">
        <v>177</v>
      </c>
      <c r="H26" s="166"/>
    </row>
    <row r="27" spans="1:8" ht="12.75">
      <c r="A27" s="115" t="s">
        <v>167</v>
      </c>
      <c r="H27" s="166"/>
    </row>
    <row r="28" spans="1:8" ht="12.75">
      <c r="A28" s="115" t="s">
        <v>168</v>
      </c>
      <c r="H28" s="166"/>
    </row>
    <row r="29" spans="1:8" ht="12.75">
      <c r="A29" s="115" t="s">
        <v>169</v>
      </c>
      <c r="H29" s="166"/>
    </row>
    <row r="30" spans="1:8" ht="12.75">
      <c r="A30" s="115" t="s">
        <v>170</v>
      </c>
      <c r="H30" s="166"/>
    </row>
    <row r="31" spans="1:8" ht="12.75">
      <c r="A31" s="115" t="s">
        <v>171</v>
      </c>
      <c r="H31" s="166"/>
    </row>
    <row r="32" spans="1:8" ht="12.75">
      <c r="A32" s="115" t="s">
        <v>172</v>
      </c>
      <c r="H32" s="166"/>
    </row>
    <row r="33" spans="1:8" ht="12.75">
      <c r="A33" s="115" t="s">
        <v>173</v>
      </c>
      <c r="H33" s="166"/>
    </row>
    <row r="34" spans="1:8" ht="12.75">
      <c r="A34" s="115" t="s">
        <v>174</v>
      </c>
      <c r="H34" s="166"/>
    </row>
    <row r="35" ht="12.75">
      <c r="H35" s="166"/>
    </row>
    <row r="36" spans="1:8" ht="12.75">
      <c r="A36" s="120" t="s">
        <v>175</v>
      </c>
      <c r="B36" s="120" t="s">
        <v>29</v>
      </c>
      <c r="C36" s="120"/>
      <c r="D36" s="120"/>
      <c r="E36" s="120"/>
      <c r="F36" s="120"/>
      <c r="G36" s="120"/>
      <c r="H36" s="168"/>
    </row>
    <row r="37" spans="1:8" ht="12.75">
      <c r="A37" s="120" t="s">
        <v>178</v>
      </c>
      <c r="B37" s="120" t="s">
        <v>176</v>
      </c>
      <c r="C37" s="120"/>
      <c r="D37" s="120"/>
      <c r="E37" s="120"/>
      <c r="F37" s="120"/>
      <c r="G37" s="120"/>
      <c r="H37" s="168"/>
    </row>
    <row r="38" spans="1:8" ht="12.75">
      <c r="A38" s="120" t="s">
        <v>180</v>
      </c>
      <c r="B38" s="120" t="s">
        <v>183</v>
      </c>
      <c r="C38" s="120"/>
      <c r="D38" s="120"/>
      <c r="E38" s="120"/>
      <c r="F38" s="120"/>
      <c r="G38" s="120"/>
      <c r="H38" s="168"/>
    </row>
    <row r="39" spans="1:8" ht="12.75">
      <c r="A39" s="120" t="s">
        <v>181</v>
      </c>
      <c r="B39" s="120" t="s">
        <v>184</v>
      </c>
      <c r="C39" s="120"/>
      <c r="D39" s="120"/>
      <c r="E39" s="120"/>
      <c r="F39" s="120"/>
      <c r="G39" s="120"/>
      <c r="H39" s="168"/>
    </row>
    <row r="40" spans="1:8" ht="12.75">
      <c r="A40" s="120" t="s">
        <v>182</v>
      </c>
      <c r="B40" s="120" t="s">
        <v>185</v>
      </c>
      <c r="C40" s="120"/>
      <c r="D40" s="120"/>
      <c r="E40" s="120"/>
      <c r="F40" s="120"/>
      <c r="G40" s="120"/>
      <c r="H40" s="168"/>
    </row>
    <row r="43" ht="12.75">
      <c r="A43" s="116" t="s">
        <v>220</v>
      </c>
    </row>
    <row r="44" ht="12.75">
      <c r="A44" s="115" t="s">
        <v>209</v>
      </c>
    </row>
    <row r="45" ht="12.75">
      <c r="A45" s="115" t="s">
        <v>210</v>
      </c>
    </row>
    <row r="46" ht="12.75">
      <c r="A46" s="115" t="s">
        <v>221</v>
      </c>
    </row>
    <row r="48" ht="12.75">
      <c r="A48" s="116" t="s">
        <v>222</v>
      </c>
    </row>
    <row r="49" ht="12.75">
      <c r="A49" s="115" t="s">
        <v>211</v>
      </c>
    </row>
    <row r="50" ht="12.75">
      <c r="A50" s="115" t="s">
        <v>223</v>
      </c>
    </row>
    <row r="52" ht="12.75">
      <c r="A52" s="116" t="s">
        <v>224</v>
      </c>
    </row>
    <row r="53" ht="12.75">
      <c r="A53" s="115" t="s">
        <v>213</v>
      </c>
    </row>
    <row r="54" ht="12.75">
      <c r="A54" s="115" t="s">
        <v>214</v>
      </c>
    </row>
    <row r="55" ht="12.75">
      <c r="A55" s="115" t="s">
        <v>215</v>
      </c>
    </row>
    <row r="56" ht="12.75">
      <c r="A56" s="115" t="s">
        <v>216</v>
      </c>
    </row>
    <row r="57" ht="12.75">
      <c r="A57" s="115" t="s">
        <v>225</v>
      </c>
    </row>
    <row r="60" ht="12.75">
      <c r="A60" s="116" t="s">
        <v>226</v>
      </c>
    </row>
    <row r="61" ht="12.75">
      <c r="A61" s="115" t="s">
        <v>212</v>
      </c>
    </row>
    <row r="62" ht="12.75">
      <c r="A62" s="115" t="s">
        <v>227</v>
      </c>
    </row>
    <row r="64" ht="12.75">
      <c r="A64" s="116" t="s">
        <v>228</v>
      </c>
    </row>
    <row r="65" ht="12.75">
      <c r="A65" s="115" t="s">
        <v>217</v>
      </c>
    </row>
    <row r="66" ht="12.75">
      <c r="A66" s="115" t="s">
        <v>218</v>
      </c>
    </row>
    <row r="67" ht="12.75">
      <c r="A67" s="115" t="s">
        <v>219</v>
      </c>
    </row>
    <row r="68" ht="12.75">
      <c r="A68" s="115" t="s">
        <v>229</v>
      </c>
    </row>
    <row r="70" ht="12.75">
      <c r="A70" s="169" t="s">
        <v>319</v>
      </c>
    </row>
    <row r="71" ht="12.75">
      <c r="A71" s="162" t="s">
        <v>327</v>
      </c>
    </row>
    <row r="72" ht="12.75">
      <c r="A72" s="162" t="s">
        <v>328</v>
      </c>
    </row>
    <row r="73" ht="12.75">
      <c r="A73" s="162" t="s">
        <v>329</v>
      </c>
    </row>
    <row r="74" ht="12.75">
      <c r="A74" s="162" t="s">
        <v>330</v>
      </c>
    </row>
    <row r="75" ht="12.75">
      <c r="A75" s="162" t="s">
        <v>331</v>
      </c>
    </row>
    <row r="76" ht="12.75">
      <c r="A76" s="162" t="s">
        <v>332</v>
      </c>
    </row>
    <row r="77" ht="12.75">
      <c r="A77" s="162" t="s">
        <v>333</v>
      </c>
    </row>
    <row r="78" ht="12.75">
      <c r="A78" s="162" t="s">
        <v>334</v>
      </c>
    </row>
    <row r="79" ht="12.75">
      <c r="A79" s="162" t="s">
        <v>335</v>
      </c>
    </row>
    <row r="80" ht="12.75">
      <c r="A80" s="162" t="s">
        <v>336</v>
      </c>
    </row>
    <row r="81" ht="12.75">
      <c r="A81" s="162" t="s">
        <v>337</v>
      </c>
    </row>
    <row r="82" ht="12.75">
      <c r="A82" s="162"/>
    </row>
    <row r="83" ht="12.75">
      <c r="A83" s="162"/>
    </row>
    <row r="84" ht="12.75">
      <c r="A84" s="169" t="s">
        <v>320</v>
      </c>
    </row>
    <row r="85" ht="12.75">
      <c r="A85" s="162" t="s">
        <v>338</v>
      </c>
    </row>
    <row r="86" ht="12.75">
      <c r="A86" s="162" t="s">
        <v>339</v>
      </c>
    </row>
    <row r="87" ht="12.75">
      <c r="A87" s="162" t="s">
        <v>340</v>
      </c>
    </row>
    <row r="88" ht="12.75">
      <c r="A88" s="162" t="s">
        <v>341</v>
      </c>
    </row>
    <row r="89" ht="12.75">
      <c r="A89" s="162" t="s">
        <v>342</v>
      </c>
    </row>
    <row r="90" ht="12.75">
      <c r="A90" s="162" t="s">
        <v>321</v>
      </c>
    </row>
    <row r="91" ht="12.75">
      <c r="A91" s="162"/>
    </row>
    <row r="92" ht="12.75">
      <c r="A92" s="169" t="s">
        <v>322</v>
      </c>
    </row>
    <row r="93" ht="12.75">
      <c r="A93" s="162" t="s">
        <v>343</v>
      </c>
    </row>
    <row r="94" ht="12.75">
      <c r="A94" s="162" t="s">
        <v>344</v>
      </c>
    </row>
    <row r="95" ht="12.75">
      <c r="A95" s="162" t="s">
        <v>345</v>
      </c>
    </row>
    <row r="96" ht="12.75">
      <c r="A96" s="162" t="s">
        <v>428</v>
      </c>
    </row>
    <row r="97" ht="12.75">
      <c r="A97" s="162" t="s">
        <v>323</v>
      </c>
    </row>
    <row r="98" ht="12.75">
      <c r="A98" s="162" t="s">
        <v>346</v>
      </c>
    </row>
    <row r="99" ht="12.75">
      <c r="A99" s="162" t="s">
        <v>347</v>
      </c>
    </row>
    <row r="100" ht="12.75">
      <c r="A100" s="162" t="s">
        <v>348</v>
      </c>
    </row>
    <row r="101" ht="12.75">
      <c r="A101" s="162" t="s">
        <v>324</v>
      </c>
    </row>
    <row r="102" ht="12.75">
      <c r="A102" s="162"/>
    </row>
    <row r="103" ht="12.75">
      <c r="A103" s="169" t="s">
        <v>325</v>
      </c>
    </row>
    <row r="104" ht="12.75">
      <c r="A104" s="162" t="s">
        <v>349</v>
      </c>
    </row>
    <row r="105" ht="12.75">
      <c r="A105" s="162" t="s">
        <v>350</v>
      </c>
    </row>
    <row r="106" ht="12.75">
      <c r="A106" s="162" t="s">
        <v>351</v>
      </c>
    </row>
    <row r="107" ht="12.75">
      <c r="A107" s="162" t="s">
        <v>352</v>
      </c>
    </row>
    <row r="109" ht="12.75">
      <c r="A109" s="162" t="s">
        <v>353</v>
      </c>
    </row>
    <row r="110" ht="12.75">
      <c r="A110" s="162" t="s">
        <v>354</v>
      </c>
    </row>
    <row r="111" ht="12.75">
      <c r="A111" s="162" t="s">
        <v>355</v>
      </c>
    </row>
    <row r="112" ht="12.75">
      <c r="A112" s="162" t="s">
        <v>356</v>
      </c>
    </row>
    <row r="113" ht="12.75">
      <c r="A113" s="162" t="s">
        <v>357</v>
      </c>
    </row>
    <row r="114" ht="12.75">
      <c r="A114" s="162" t="s">
        <v>358</v>
      </c>
    </row>
    <row r="115" ht="12.75">
      <c r="A115" s="162" t="s">
        <v>359</v>
      </c>
    </row>
    <row r="116" ht="12.75">
      <c r="A116" s="162" t="s">
        <v>360</v>
      </c>
    </row>
    <row r="117" ht="12.75">
      <c r="A117" s="162" t="s">
        <v>361</v>
      </c>
    </row>
    <row r="118" ht="12.75">
      <c r="A118" s="162" t="s">
        <v>362</v>
      </c>
    </row>
    <row r="119" ht="12.75">
      <c r="A119" s="162" t="s">
        <v>326</v>
      </c>
    </row>
    <row r="120" ht="12.75">
      <c r="A120" s="162"/>
    </row>
    <row r="121" ht="14.25">
      <c r="A121" s="190" t="s">
        <v>440</v>
      </c>
    </row>
    <row r="122" ht="15">
      <c r="A122" s="191" t="s">
        <v>472</v>
      </c>
    </row>
    <row r="123" ht="15">
      <c r="A123" s="191" t="s">
        <v>471</v>
      </c>
    </row>
    <row r="124" ht="15">
      <c r="A124" s="191" t="s">
        <v>473</v>
      </c>
    </row>
    <row r="125" ht="15">
      <c r="A125" s="191" t="s">
        <v>364</v>
      </c>
    </row>
    <row r="126" ht="15">
      <c r="A126" s="192" t="s">
        <v>467</v>
      </c>
    </row>
    <row r="127" spans="1:2" ht="15">
      <c r="A127" s="192" t="s">
        <v>468</v>
      </c>
      <c r="B127" s="163"/>
    </row>
    <row r="128" spans="1:2" ht="24.75" customHeight="1">
      <c r="A128" s="191" t="s">
        <v>442</v>
      </c>
      <c r="B128" s="170"/>
    </row>
    <row r="129" spans="1:2" ht="22.5" customHeight="1">
      <c r="A129" s="192" t="s">
        <v>469</v>
      </c>
      <c r="B129" s="170"/>
    </row>
    <row r="130" ht="15">
      <c r="A130" s="192" t="s">
        <v>470</v>
      </c>
    </row>
    <row r="131" ht="15">
      <c r="A131" s="191" t="s">
        <v>443</v>
      </c>
    </row>
    <row r="132" ht="15">
      <c r="A132" s="191" t="s">
        <v>444</v>
      </c>
    </row>
    <row r="133" ht="15">
      <c r="A133" s="191" t="s">
        <v>445</v>
      </c>
    </row>
    <row r="134" ht="12.75">
      <c r="A134"/>
    </row>
    <row r="135" ht="15">
      <c r="A135" s="191"/>
    </row>
    <row r="136" ht="15">
      <c r="A136" s="191" t="s">
        <v>446</v>
      </c>
    </row>
    <row r="137" ht="15">
      <c r="A137" s="191" t="s">
        <v>447</v>
      </c>
    </row>
    <row r="138" ht="15">
      <c r="A138" s="191" t="s">
        <v>448</v>
      </c>
    </row>
    <row r="139" ht="15">
      <c r="A139" s="191" t="s">
        <v>449</v>
      </c>
    </row>
    <row r="140" ht="15">
      <c r="A140" s="191" t="s">
        <v>450</v>
      </c>
    </row>
    <row r="141" ht="15">
      <c r="A141" s="191" t="s">
        <v>451</v>
      </c>
    </row>
    <row r="142" ht="15">
      <c r="A142" s="191" t="s">
        <v>452</v>
      </c>
    </row>
    <row r="143" ht="15">
      <c r="A143" s="191" t="s">
        <v>453</v>
      </c>
    </row>
    <row r="144" ht="15">
      <c r="A144" s="191" t="s">
        <v>454</v>
      </c>
    </row>
    <row r="145" ht="15">
      <c r="A145" s="191" t="s">
        <v>455</v>
      </c>
    </row>
    <row r="146" ht="15">
      <c r="A146" s="191" t="s">
        <v>456</v>
      </c>
    </row>
    <row r="147" ht="15">
      <c r="A147" s="191" t="s">
        <v>441</v>
      </c>
    </row>
    <row r="148" ht="12.75">
      <c r="A148"/>
    </row>
    <row r="149" ht="15">
      <c r="A149" s="191"/>
    </row>
    <row r="150" ht="15">
      <c r="A150" s="191" t="s">
        <v>457</v>
      </c>
    </row>
    <row r="151" ht="15">
      <c r="A151" s="191" t="s">
        <v>458</v>
      </c>
    </row>
    <row r="152" ht="15">
      <c r="A152" s="191" t="s">
        <v>459</v>
      </c>
    </row>
    <row r="153" ht="15">
      <c r="A153" s="191" t="s">
        <v>460</v>
      </c>
    </row>
    <row r="154" ht="15">
      <c r="A154" s="191" t="s">
        <v>461</v>
      </c>
    </row>
    <row r="155" ht="15">
      <c r="A155" s="191" t="s">
        <v>462</v>
      </c>
    </row>
    <row r="156" ht="15">
      <c r="A156" s="191" t="s">
        <v>463</v>
      </c>
    </row>
    <row r="157" ht="15">
      <c r="A157" s="191" t="s">
        <v>464</v>
      </c>
    </row>
    <row r="158" ht="15">
      <c r="A158" s="191" t="s">
        <v>465</v>
      </c>
    </row>
    <row r="159" ht="15">
      <c r="A159" s="191" t="s">
        <v>466</v>
      </c>
    </row>
    <row r="160" spans="1:12" ht="12.75">
      <c r="A160"/>
      <c r="B160"/>
      <c r="C160"/>
      <c r="L160" s="161"/>
    </row>
    <row r="161" spans="1:12" ht="15">
      <c r="A161" s="191"/>
      <c r="B161"/>
      <c r="C161"/>
      <c r="L161" s="161"/>
    </row>
    <row r="162" spans="1:12" ht="15">
      <c r="A162" s="191"/>
      <c r="B162" s="161"/>
      <c r="C162" s="161"/>
      <c r="L162" s="161"/>
    </row>
    <row r="163" spans="1:12" ht="15">
      <c r="A163" s="191"/>
      <c r="B163" s="161"/>
      <c r="C163" s="161"/>
      <c r="L163" s="161"/>
    </row>
    <row r="164" spans="1:12" ht="15">
      <c r="A164" s="191"/>
      <c r="B164" s="161"/>
      <c r="C164" s="161"/>
      <c r="L164" s="161"/>
    </row>
    <row r="165" spans="1:12" ht="15">
      <c r="A165" s="191"/>
      <c r="B165" s="161"/>
      <c r="C165" s="161"/>
      <c r="L165" s="161"/>
    </row>
    <row r="166" spans="1:12" ht="15">
      <c r="A166" s="191"/>
      <c r="B166" s="161"/>
      <c r="C166" s="161"/>
      <c r="L166" s="161"/>
    </row>
    <row r="167" spans="1:12" ht="15">
      <c r="A167" s="191"/>
      <c r="B167" s="218"/>
      <c r="C167" s="161"/>
      <c r="L167" s="161"/>
    </row>
    <row r="168" spans="2:12" ht="12.75">
      <c r="B168" s="218"/>
      <c r="C168" s="161"/>
      <c r="L168" s="161"/>
    </row>
    <row r="169" spans="2:3" ht="12.75">
      <c r="B169" s="218"/>
      <c r="C169" s="161"/>
    </row>
    <row r="170" spans="2:3" ht="12.75">
      <c r="B170" s="218"/>
      <c r="C170" s="161"/>
    </row>
    <row r="179" ht="12.75">
      <c r="A179" s="159" t="s">
        <v>363</v>
      </c>
    </row>
    <row r="180" ht="12.75">
      <c r="A180" s="160" t="s">
        <v>366</v>
      </c>
    </row>
    <row r="181" ht="12.75">
      <c r="A181" s="160" t="s">
        <v>367</v>
      </c>
    </row>
    <row r="182" ht="12.75">
      <c r="A182" s="160" t="s">
        <v>368</v>
      </c>
    </row>
    <row r="183" ht="12.75">
      <c r="A183" s="160" t="s">
        <v>364</v>
      </c>
    </row>
    <row r="184" ht="12.75">
      <c r="A184" s="160" t="s">
        <v>365</v>
      </c>
    </row>
    <row r="185" ht="12.75">
      <c r="A185" s="160" t="s">
        <v>369</v>
      </c>
    </row>
    <row r="186" ht="12.75">
      <c r="A186" s="160" t="s">
        <v>370</v>
      </c>
    </row>
    <row r="187" ht="12.75">
      <c r="A187" s="160" t="s">
        <v>371</v>
      </c>
    </row>
    <row r="188" ht="12.75">
      <c r="A188" s="160" t="s">
        <v>370</v>
      </c>
    </row>
    <row r="189" ht="12.75">
      <c r="A189" s="160" t="s">
        <v>372</v>
      </c>
    </row>
    <row r="190" ht="12.75">
      <c r="A190" s="160" t="s">
        <v>373</v>
      </c>
    </row>
    <row r="191" ht="12.75">
      <c r="A191" s="160" t="s">
        <v>374</v>
      </c>
    </row>
    <row r="192" ht="12.75">
      <c r="A192" s="160" t="s">
        <v>375</v>
      </c>
    </row>
    <row r="204" ht="12.75">
      <c r="A204" s="160"/>
    </row>
    <row r="205" ht="12.75">
      <c r="A205" s="160"/>
    </row>
    <row r="206" ht="12.75">
      <c r="A206" s="160"/>
    </row>
    <row r="207" ht="12.75">
      <c r="A207" s="160"/>
    </row>
    <row r="208" ht="12.75">
      <c r="A208"/>
    </row>
    <row r="209" ht="12.75">
      <c r="A209" s="160"/>
    </row>
    <row r="210" ht="12.75">
      <c r="A210" s="160"/>
    </row>
    <row r="211" ht="12.75">
      <c r="A211" s="160"/>
    </row>
    <row r="212" ht="12.75">
      <c r="A212" s="160"/>
    </row>
    <row r="213" ht="12.75">
      <c r="A213" s="162"/>
    </row>
    <row r="214" ht="12.75">
      <c r="A214" s="162"/>
    </row>
    <row r="215" ht="12.75">
      <c r="A215" s="162"/>
    </row>
    <row r="216" ht="12.75">
      <c r="A216" s="162"/>
    </row>
    <row r="217" ht="12.75">
      <c r="A217" s="162"/>
    </row>
    <row r="218" ht="12.75">
      <c r="A218" s="162"/>
    </row>
    <row r="219" ht="12.75">
      <c r="A219" s="162"/>
    </row>
    <row r="220" ht="12.75">
      <c r="A220" s="162"/>
    </row>
    <row r="221" ht="12.75">
      <c r="A221" s="162"/>
    </row>
    <row r="222" ht="12.75">
      <c r="A222" s="162"/>
    </row>
    <row r="223" ht="12.75">
      <c r="A223" s="162"/>
    </row>
    <row r="224" ht="12.75">
      <c r="A224" s="162"/>
    </row>
    <row r="225" ht="12.75">
      <c r="A225" s="162"/>
    </row>
    <row r="226" ht="12.75">
      <c r="A226" s="162"/>
    </row>
    <row r="227" ht="12.75">
      <c r="A227" s="160"/>
    </row>
    <row r="228" ht="12.75">
      <c r="A228" s="160"/>
    </row>
  </sheetData>
  <sheetProtection password="DB5F" sheet="1" objects="1" scenarios="1"/>
  <mergeCells count="2">
    <mergeCell ref="B167:B168"/>
    <mergeCell ref="B169:B17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1.625" style="0" customWidth="1"/>
  </cols>
  <sheetData>
    <row r="1" spans="1:3" ht="12.75">
      <c r="A1" s="197" t="s">
        <v>530</v>
      </c>
      <c r="B1" s="197" t="s">
        <v>531</v>
      </c>
      <c r="C1" s="197" t="s">
        <v>418</v>
      </c>
    </row>
    <row r="2" spans="1:3" ht="12.75">
      <c r="A2" s="185" t="s">
        <v>421</v>
      </c>
      <c r="B2" s="185">
        <v>0.69</v>
      </c>
      <c r="C2" s="185">
        <v>40</v>
      </c>
    </row>
    <row r="3" spans="1:3" ht="12.75">
      <c r="A3" s="185" t="s">
        <v>419</v>
      </c>
      <c r="B3" s="185">
        <v>0.34</v>
      </c>
      <c r="C3" s="185">
        <v>38</v>
      </c>
    </row>
    <row r="4" spans="1:3" ht="12.75">
      <c r="A4" s="185" t="s">
        <v>522</v>
      </c>
      <c r="B4" s="185">
        <v>0.55</v>
      </c>
      <c r="C4" s="185">
        <v>15</v>
      </c>
    </row>
    <row r="5" spans="1:3" ht="12.75">
      <c r="A5" s="185" t="s">
        <v>420</v>
      </c>
      <c r="B5" s="185">
        <v>0.25</v>
      </c>
      <c r="C5" s="185">
        <v>25</v>
      </c>
    </row>
    <row r="6" spans="1:3" ht="12.75">
      <c r="A6" s="185" t="s">
        <v>422</v>
      </c>
      <c r="B6" s="185">
        <v>0.59</v>
      </c>
      <c r="C6" s="185">
        <v>40</v>
      </c>
    </row>
    <row r="7" spans="1:3" ht="12.75">
      <c r="A7" s="185" t="s">
        <v>532</v>
      </c>
      <c r="B7" s="185">
        <v>2.8</v>
      </c>
      <c r="C7" s="185">
        <v>10</v>
      </c>
    </row>
    <row r="8" spans="1:3" ht="12.75">
      <c r="A8" s="185" t="s">
        <v>533</v>
      </c>
      <c r="B8" s="185">
        <v>3.55</v>
      </c>
      <c r="C8" s="185">
        <v>16</v>
      </c>
    </row>
    <row r="9" spans="1:3" ht="12.75">
      <c r="A9" s="185" t="s">
        <v>534</v>
      </c>
      <c r="B9" s="185">
        <v>1.25</v>
      </c>
      <c r="C9" s="185">
        <v>20</v>
      </c>
    </row>
    <row r="10" spans="1:3" ht="12.75">
      <c r="A10" s="185" t="s">
        <v>535</v>
      </c>
      <c r="B10" s="185">
        <v>1.75</v>
      </c>
      <c r="C10" s="185">
        <v>12</v>
      </c>
    </row>
    <row r="12" ht="15.75">
      <c r="A12" s="63" t="s">
        <v>536</v>
      </c>
    </row>
    <row r="13" ht="16.5" thickBot="1">
      <c r="A13" s="63" t="s">
        <v>537</v>
      </c>
    </row>
    <row r="14" spans="1:5" ht="16.5" thickBot="1">
      <c r="A14" s="63" t="s">
        <v>548</v>
      </c>
      <c r="E14" s="198">
        <f>INDEX(A2:C6,2,3)</f>
        <v>38</v>
      </c>
    </row>
    <row r="16" ht="15.75">
      <c r="A16" s="63"/>
    </row>
    <row r="17" ht="16.5" thickBot="1">
      <c r="A17" s="63" t="s">
        <v>538</v>
      </c>
    </row>
    <row r="18" spans="1:7" ht="16.5" thickBot="1">
      <c r="A18" s="63" t="s">
        <v>539</v>
      </c>
      <c r="G18" s="199">
        <f>INDEX((A1:C6,A8:C11),2,2,2)</f>
        <v>1.25</v>
      </c>
    </row>
    <row r="19" ht="15.75">
      <c r="A19" s="63" t="s">
        <v>547</v>
      </c>
    </row>
    <row r="20" ht="15.75">
      <c r="A20" s="63"/>
    </row>
    <row r="21" ht="15.75">
      <c r="A21" s="63" t="s">
        <v>540</v>
      </c>
    </row>
    <row r="22" ht="16.5" thickBot="1">
      <c r="A22" s="63" t="s">
        <v>541</v>
      </c>
    </row>
    <row r="23" spans="1:5" ht="16.5" thickBot="1">
      <c r="A23" s="63" t="s">
        <v>546</v>
      </c>
      <c r="E23" s="200">
        <f>SUM(INDEX(A1:C11,0,3,1))</f>
        <v>216</v>
      </c>
    </row>
    <row r="24" ht="15.75">
      <c r="A24" s="63"/>
    </row>
    <row r="25" ht="15.75">
      <c r="A25" s="63" t="s">
        <v>542</v>
      </c>
    </row>
    <row r="26" ht="16.5" thickBot="1">
      <c r="A26" s="63" t="s">
        <v>543</v>
      </c>
    </row>
    <row r="27" spans="1:7" ht="16.5" thickBot="1">
      <c r="A27" s="63" t="s">
        <v>544</v>
      </c>
      <c r="G27" s="198">
        <f>SUM(B2:INDEX(A2:C6,5,2))</f>
        <v>2.42</v>
      </c>
    </row>
    <row r="28" ht="15.75">
      <c r="A28" s="63" t="s">
        <v>545</v>
      </c>
    </row>
    <row r="29" ht="15.75">
      <c r="A29" s="63"/>
    </row>
  </sheetData>
  <sheetProtection password="DB5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Tiszaföldvár-Homok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Székely László</dc:creator>
  <cp:keywords/>
  <dc:description/>
  <cp:lastModifiedBy>T09105_PC</cp:lastModifiedBy>
  <cp:lastPrinted>2013-04-15T11:37:28Z</cp:lastPrinted>
  <dcterms:created xsi:type="dcterms:W3CDTF">2013-04-14T09:09:01Z</dcterms:created>
  <dcterms:modified xsi:type="dcterms:W3CDTF">2016-01-04T23:52:48Z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